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<sst xmlns="http://schemas.openxmlformats.org/spreadsheetml/2006/main" count="3414" uniqueCount="200">
  <si>
    <t>Информация</t>
  </si>
  <si>
    <t xml:space="preserve"> ООО «Радиострой» за  2019г.</t>
  </si>
  <si>
    <t>по пер.Аэродромный, д.13</t>
  </si>
  <si>
    <t xml:space="preserve"> </t>
  </si>
  <si>
    <t>Фактические затраты за 2019 год</t>
  </si>
  <si>
    <t>руб.</t>
  </si>
  <si>
    <r>
      <t xml:space="preserve"> с 1м</t>
    </r>
    <r>
      <rPr>
        <b/>
        <sz val="10"/>
        <color indexed="8"/>
        <rFont val="Arial"/>
        <family val="2"/>
      </rPr>
      <t>²</t>
    </r>
  </si>
  <si>
    <r>
      <t>Оплачиваемая общая площадь  дома,м</t>
    </r>
    <r>
      <rPr>
        <sz val="10"/>
        <color indexed="8"/>
        <rFont val="Arial"/>
        <family val="2"/>
      </rPr>
      <t>²</t>
    </r>
  </si>
  <si>
    <t>Содержание и текущий ремонт жилищного фонда  :</t>
  </si>
  <si>
    <t>Начислено</t>
  </si>
  <si>
    <t xml:space="preserve">Оплачено </t>
  </si>
  <si>
    <t>Отклонение</t>
  </si>
  <si>
    <t>Расходы :</t>
  </si>
  <si>
    <t>т.руб</t>
  </si>
  <si>
    <t>Услуги управления</t>
  </si>
  <si>
    <t>Ремонт и обслуживание внутридомового инженерного оборудования и конструктивных элементов здания – всего:</t>
  </si>
  <si>
    <t>аварийное, техническое обслуживание и обходы конструктивных элементов, инженерного и электрического обслуживания МКД</t>
  </si>
  <si>
    <t>услуги по ремонту конструктивного и инженерного оборудования зданий</t>
  </si>
  <si>
    <t>А/услуги</t>
  </si>
  <si>
    <t>Благоустройство и обеспечение санитарного состояния жилых зданий и придомовых территорий - всего</t>
  </si>
  <si>
    <t>Обслуживание придомовой территории</t>
  </si>
  <si>
    <t>Обслуживание вентканалов и дымоходов</t>
  </si>
  <si>
    <t>Услуги на проведение дератизационных и дезинфекционных работ</t>
  </si>
  <si>
    <t>Прочие ( налоги, возмещение банку)</t>
  </si>
  <si>
    <t>Вывоз ТБО вкл. крупногабаритный мусор</t>
  </si>
  <si>
    <t>Итого расходов</t>
  </si>
  <si>
    <t>Рентабельность</t>
  </si>
  <si>
    <t xml:space="preserve">           Экономист ООО "Радиострой"                                                              В.В.Бычкова</t>
  </si>
  <si>
    <t xml:space="preserve"> ООО «Радиострой» за 2019г.</t>
  </si>
  <si>
    <t>по пер.Аэродромный, д.16</t>
  </si>
  <si>
    <t>Содержание и текущий ремонт жилищного фонда ( в т.ч. доп.услуга) :</t>
  </si>
  <si>
    <t xml:space="preserve">Вывоз ТБО, вкл. крупногабаритный мусор </t>
  </si>
  <si>
    <t xml:space="preserve">           Экономист ООО "Радиострой"                                              В.В.Бычкова</t>
  </si>
  <si>
    <t>по ул.Базарная, д.10</t>
  </si>
  <si>
    <t>Содержание и текущий ремонт жилищного фонда ( в т.ч. ОСК, Ростелеком) :</t>
  </si>
  <si>
    <r>
      <t>Начислено</t>
    </r>
    <r>
      <rPr>
        <b/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(содержание)</t>
    </r>
  </si>
  <si>
    <r>
      <t xml:space="preserve">Оплачено </t>
    </r>
    <r>
      <rPr>
        <b/>
        <sz val="10"/>
        <color indexed="8"/>
        <rFont val="Times New Roman"/>
        <family val="1"/>
      </rPr>
      <t>(содержание, ОСК, Ростелеком)</t>
    </r>
  </si>
  <si>
    <t xml:space="preserve">Вывоз ТБО вкл. крупногабаритный мусор </t>
  </si>
  <si>
    <t>Справочно:</t>
  </si>
  <si>
    <t>Начислено ком.ресурсы ХВС (руб.)</t>
  </si>
  <si>
    <t>Оплачено ком.ресурсы ХВС  (руб.)</t>
  </si>
  <si>
    <t>Начислено ком.ресурсы Канализация  (руб.)</t>
  </si>
  <si>
    <t>Оплачено ком.ресурсы Канализация  (руб.)</t>
  </si>
  <si>
    <t>Начислено ком.ресурсы Электроэнергия (руб.)</t>
  </si>
  <si>
    <t>Оплачено ком.ресурсы Электроэнергия  (руб.)</t>
  </si>
  <si>
    <t>Итого отклонение</t>
  </si>
  <si>
    <r>
      <t>Итого отклонение</t>
    </r>
    <r>
      <rPr>
        <b/>
        <i/>
        <sz val="10"/>
        <color indexed="8"/>
        <rFont val="Times New Roman"/>
        <family val="1"/>
      </rPr>
      <t xml:space="preserve"> с учетом ком.ресурсов</t>
    </r>
    <r>
      <rPr>
        <b/>
        <sz val="10"/>
        <color indexed="8"/>
        <rFont val="Times New Roman"/>
        <family val="1"/>
      </rPr>
      <t xml:space="preserve"> (т.руб.) </t>
    </r>
  </si>
  <si>
    <t xml:space="preserve">           Экономист ООО "Радиострой"                                       В.В.Бычкова</t>
  </si>
  <si>
    <t>по ул.Базарная, д.14</t>
  </si>
  <si>
    <r>
      <t>Итого отклонение</t>
    </r>
    <r>
      <rPr>
        <b/>
        <i/>
        <sz val="10"/>
        <color indexed="8"/>
        <rFont val="Times New Roman"/>
        <family val="1"/>
      </rPr>
      <t xml:space="preserve"> с учетом ком.ресурсов</t>
    </r>
    <r>
      <rPr>
        <b/>
        <sz val="10"/>
        <color indexed="8"/>
        <rFont val="Times New Roman"/>
        <family val="1"/>
      </rPr>
      <t xml:space="preserve"> (т.руб.) долг</t>
    </r>
  </si>
  <si>
    <t>по ул.Базарная, д.20</t>
  </si>
  <si>
    <t>Содержание и текущий ремонт жилищного фонда ( в т.ч.  ОСК, Ростелеком) :</t>
  </si>
  <si>
    <t xml:space="preserve">Вывоз ТБО </t>
  </si>
  <si>
    <t xml:space="preserve">           Экономист ООО "Радиострой"                                                       В.В.Бычкова</t>
  </si>
  <si>
    <t>по ул.Базарная, д.21а</t>
  </si>
  <si>
    <t>Фактические затраты за 2019год</t>
  </si>
  <si>
    <t>Содержание и текущий ремонт жилищного фонда ( в т.ч. ОСК) :</t>
  </si>
  <si>
    <r>
      <t xml:space="preserve">Оплачено </t>
    </r>
    <r>
      <rPr>
        <b/>
        <sz val="10"/>
        <color indexed="8"/>
        <rFont val="Times New Roman"/>
        <family val="1"/>
      </rPr>
      <t>(содержание, ОСК)</t>
    </r>
  </si>
  <si>
    <t>по ул.Базарная, д.21в</t>
  </si>
  <si>
    <t>Содержание и текущий ремонт жилищного фонда :</t>
  </si>
  <si>
    <t>по ул.Базарная, д.23Б</t>
  </si>
  <si>
    <t>Содержание и текущий ремонт жилищного фонда:</t>
  </si>
  <si>
    <t>по ул.Баумана, д.1А</t>
  </si>
  <si>
    <t xml:space="preserve">Содержание и текущий ремонт жилищного фонда </t>
  </si>
  <si>
    <t>по ул.Баумана, д.1Б</t>
  </si>
  <si>
    <t>по ул.Баумана, д.33</t>
  </si>
  <si>
    <t>Содержание и текущий ремонт жилищного фонда ( в т.ч. ОСК):</t>
  </si>
  <si>
    <t>по ул.Баумана, д.35</t>
  </si>
  <si>
    <t>Содержание и текущий ремонт жилищного фонда ( в т.ч. доп.услуга, ОСК, Ростелеком) :</t>
  </si>
  <si>
    <r>
      <t>Начислено</t>
    </r>
    <r>
      <rPr>
        <b/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(содержание, доп.услуга)</t>
    </r>
  </si>
  <si>
    <r>
      <t xml:space="preserve">Оплачено </t>
    </r>
    <r>
      <rPr>
        <b/>
        <sz val="10"/>
        <color indexed="8"/>
        <rFont val="Times New Roman"/>
        <family val="1"/>
      </rPr>
      <t>(содержание, доп.услуга, ОСК, Ростелеком)</t>
    </r>
  </si>
  <si>
    <t>З/плата контролера за ОДПУ</t>
  </si>
  <si>
    <t>Начислено ком.ресурсы ГВС (руб.)</t>
  </si>
  <si>
    <t>Оплачено ком.ресурсы ГВС  (руб.)</t>
  </si>
  <si>
    <t>Итого отклонение (долг)</t>
  </si>
  <si>
    <t>по ул.Баумана, д.37</t>
  </si>
  <si>
    <t>по ул.Баумана, д.39</t>
  </si>
  <si>
    <t>по ул.Деповская, д.2</t>
  </si>
  <si>
    <t>З/плата Председателя домового комитета</t>
  </si>
  <si>
    <t>по ул.Дугинец, д.28</t>
  </si>
  <si>
    <t>Содержание и текущий ремонт жилищного фонда ( в т.ч.  ОСК) :</t>
  </si>
  <si>
    <t xml:space="preserve">Вывоз ТБО  вкл. крупногабаритный мусор </t>
  </si>
  <si>
    <t>по ул.Железнодорожная, д.47/1</t>
  </si>
  <si>
    <t xml:space="preserve">           Экономист ООО "Радиострой"                                                        В.В.Бычкова</t>
  </si>
  <si>
    <t>по ул.Железнодорожная, д.49</t>
  </si>
  <si>
    <t>по ул.Железнодорожная, д.81</t>
  </si>
  <si>
    <t>по ул.Железнодорожная, д.83</t>
  </si>
  <si>
    <t>по ул.Железнодорожная, д.85</t>
  </si>
  <si>
    <t>по ул.Железнодорожная, д.87</t>
  </si>
  <si>
    <t>по ул.Коммунальный, д.6</t>
  </si>
  <si>
    <t>по ул.Кочубея, д.3</t>
  </si>
  <si>
    <t xml:space="preserve">           Экономист ООО "Радиострой"                                            В.В.Бычкова</t>
  </si>
  <si>
    <t>по ул.Кочубея, д.8</t>
  </si>
  <si>
    <t>Дворовая территория (з/плата уб-дворн, соц.отчисления 30,3%, спец.одежда, инвентарь) вкл. прочие непредвиденные расходы</t>
  </si>
  <si>
    <t>по ул.Красная, д.15</t>
  </si>
  <si>
    <t>по ул.Красная, д.23</t>
  </si>
  <si>
    <t>Содержание и текущий ремонт жилищного фонда ( в т.ч.  Ростелеком) :</t>
  </si>
  <si>
    <r>
      <t xml:space="preserve">Оплачено </t>
    </r>
    <r>
      <rPr>
        <b/>
        <sz val="10"/>
        <color indexed="8"/>
        <rFont val="Times New Roman"/>
        <family val="1"/>
      </rPr>
      <t>(содержание, Ростелеком)</t>
    </r>
  </si>
  <si>
    <t>по ул.Красная, д.27</t>
  </si>
  <si>
    <t>по ул.Красная, д.33</t>
  </si>
  <si>
    <t>по ул.Красная, д.39</t>
  </si>
  <si>
    <t>по ул.Красная, д.45</t>
  </si>
  <si>
    <t>по ул.Красная, д.52</t>
  </si>
  <si>
    <t>по ул.Красная, д.54</t>
  </si>
  <si>
    <t>по ул.Красная, д.57</t>
  </si>
  <si>
    <t>Фактические затраты за 2017 год (1полугодие)</t>
  </si>
  <si>
    <r>
      <t xml:space="preserve">Задолженность перед УО "ООО Радиострой" за период 2008-2017гг </t>
    </r>
    <r>
      <rPr>
        <b/>
        <i/>
        <sz val="10"/>
        <color indexed="8"/>
        <rFont val="Times New Roman"/>
        <family val="1"/>
      </rPr>
      <t>(т.руб.)</t>
    </r>
  </si>
  <si>
    <t>по ул.Красная, д.59</t>
  </si>
  <si>
    <t xml:space="preserve">Фактические затраты за 2019 год </t>
  </si>
  <si>
    <t>по ул.Красная, д.65</t>
  </si>
  <si>
    <t>по ул.Красная, д.67</t>
  </si>
  <si>
    <t xml:space="preserve">З/плата контролера за ОДПУ </t>
  </si>
  <si>
    <t>по ул.Красная, д.70</t>
  </si>
  <si>
    <t>по ул.Красная, д.83</t>
  </si>
  <si>
    <t>по ул.Красная, д.96</t>
  </si>
  <si>
    <t>по ул.Красная, д.107</t>
  </si>
  <si>
    <t>Содержание и текущий ремонт жилищного фонда ( в т.ч. доп.услуга, ОСК) :</t>
  </si>
  <si>
    <r>
      <t xml:space="preserve">Оплачено </t>
    </r>
    <r>
      <rPr>
        <b/>
        <sz val="10"/>
        <color indexed="8"/>
        <rFont val="Times New Roman"/>
        <family val="1"/>
      </rPr>
      <t>(содержание, доп.услуга, ОСК)</t>
    </r>
  </si>
  <si>
    <t>по ул.Красная, д.140</t>
  </si>
  <si>
    <t>Содержание и текущий ремонт жилищного фонда ( в т.ч. , ОСК, Ростелеком, доп.услуга) :</t>
  </si>
  <si>
    <t>по ул.Красная, д.142</t>
  </si>
  <si>
    <t>Содержание и текущий ремонт жилищного фонда ( в т.ч. , ОСК, Ростелеком) :</t>
  </si>
  <si>
    <t>57,4 т.р.</t>
  </si>
  <si>
    <t>по ул.Красная, д.148</t>
  </si>
  <si>
    <t>по ул.Красноармейская, д.97а</t>
  </si>
  <si>
    <t>по ул.Красноармейская, д.307</t>
  </si>
  <si>
    <r>
      <t>Итого отклонение</t>
    </r>
    <r>
      <rPr>
        <b/>
        <i/>
        <sz val="10"/>
        <color indexed="8"/>
        <rFont val="Times New Roman"/>
        <family val="1"/>
      </rPr>
      <t xml:space="preserve"> с учетом ком.ресурсов</t>
    </r>
    <r>
      <rPr>
        <b/>
        <sz val="10"/>
        <color indexed="8"/>
        <rFont val="Times New Roman"/>
        <family val="1"/>
      </rPr>
      <t xml:space="preserve"> (т.руб.)</t>
    </r>
  </si>
  <si>
    <t>по ул.Красноармейская, д.309</t>
  </si>
  <si>
    <t>по ул.Красноармейская, д.404</t>
  </si>
  <si>
    <t>по ул.Красноармейская, д.406</t>
  </si>
  <si>
    <t>по ул.Красноармейская, д.410</t>
  </si>
  <si>
    <r>
      <t>Фактические затраты за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2019 год </t>
    </r>
  </si>
  <si>
    <t>по ул.Красноармейская, д.414</t>
  </si>
  <si>
    <t>по ул.Красноармейская, д.416</t>
  </si>
  <si>
    <t>по ул.Краснодарская, д.80а</t>
  </si>
  <si>
    <t>по ул.Краснодарская, д.89</t>
  </si>
  <si>
    <t>по ул.Краснодарская, д.89а</t>
  </si>
  <si>
    <t>по ул.Краснодарская, д.91</t>
  </si>
  <si>
    <t>по ул.Краснодарская, д.93</t>
  </si>
  <si>
    <t>по ул.Лермонтова, д.7</t>
  </si>
  <si>
    <t>по пер.Лесной, д.15</t>
  </si>
  <si>
    <t>Начислено ком.ресурсы ГВС  (руб.)</t>
  </si>
  <si>
    <t>по ул.Мира, д.90</t>
  </si>
  <si>
    <t>Содержание и текущий ремонт жилищного фонда ( в т.ч.доп.услуга, ОСК, Ростелеком) :</t>
  </si>
  <si>
    <r>
      <t xml:space="preserve">Оплачено </t>
    </r>
    <r>
      <rPr>
        <b/>
        <sz val="10"/>
        <color indexed="8"/>
        <rFont val="Times New Roman"/>
        <family val="1"/>
      </rPr>
      <t>(содержание, доп.услуга ОСК, Ростелеком)</t>
    </r>
  </si>
  <si>
    <t>по ул.Мира, д.90а</t>
  </si>
  <si>
    <t>по ул.Мира, д.92</t>
  </si>
  <si>
    <t>по ул.Мира, д.94</t>
  </si>
  <si>
    <t>по ул.Мира, д.121а</t>
  </si>
  <si>
    <t>по ул.Мопровский, д.9</t>
  </si>
  <si>
    <t>Начислено (содержание)</t>
  </si>
  <si>
    <t>Оплачено (содержание, ОСК)</t>
  </si>
  <si>
    <t>Дворовая территория (з/плата уб-дворн, соц.отчисления 30,3%, спец.одежда, инвентарь) вкл. прочие непредвиденные расходы (окраска газопровода)</t>
  </si>
  <si>
    <t>по ул.Новая, д.45</t>
  </si>
  <si>
    <t>Содержание и текущий ремонт жилищного фонда ( в т.ч. Ростелеком) :</t>
  </si>
  <si>
    <t>Оплачено (содержание, Ростелеком)</t>
  </si>
  <si>
    <t>по ул.Новая, д.47</t>
  </si>
  <si>
    <t>по ул.Новая, д.49</t>
  </si>
  <si>
    <t xml:space="preserve">Фактические затраты за 2019год </t>
  </si>
  <si>
    <t>по ул.Пушкина, д.45</t>
  </si>
  <si>
    <t>Содержание и текущий ремонт жилищного фонда ( в т.ч.доп.услуга,ОСК, Ростелеком) :</t>
  </si>
  <si>
    <t>Начислено (содержание, доп.услуга)</t>
  </si>
  <si>
    <t>Оплачено (содержание, доп.услуга,ОСК, Ростелеком)</t>
  </si>
  <si>
    <t>З/плата согласно решения собственников</t>
  </si>
  <si>
    <t>по ул.Пушкина, д.148</t>
  </si>
  <si>
    <t>по ул.Пушкина, д.148а</t>
  </si>
  <si>
    <t>Оплачено (содержание)</t>
  </si>
  <si>
    <t>по ул.С.Лазо, д.18</t>
  </si>
  <si>
    <t>Оплачено (содержание, ОСК, Ростелеком)</t>
  </si>
  <si>
    <t>по ул.С.Лазо, д.18а</t>
  </si>
  <si>
    <t>Оплачено (содержание, доп.услуга, ОСК, Ростелеком)</t>
  </si>
  <si>
    <t>по ул.С.Лазо, д.20</t>
  </si>
  <si>
    <t>Содержание и текущий ремонт жилищного фонда ( в т.ч.доп.услуга, Ростелеком) :</t>
  </si>
  <si>
    <t>по ул.С.Лазо, д.22</t>
  </si>
  <si>
    <t>по ул.С.Лазо, д.23б</t>
  </si>
  <si>
    <t>по ул.С.Лазо, д.24</t>
  </si>
  <si>
    <t>Оплачено (содержание,ОСК, Ростелеком)</t>
  </si>
  <si>
    <t>по ул.Советская, д.24</t>
  </si>
  <si>
    <t>по ул.Советская, д.26</t>
  </si>
  <si>
    <t xml:space="preserve">           Экономист ООО "Радиострой"                                                                        В.В.Бычкова</t>
  </si>
  <si>
    <t>по ул.Б.Хмельницкого, д.75</t>
  </si>
  <si>
    <t>Содержание и текущий ремонт жилищного фонда ( в т.ч.доп.услуга, ОСК) :</t>
  </si>
  <si>
    <t>Оплачено (содержание, доп.услуга, ОСК)</t>
  </si>
  <si>
    <t>по ул.Б.Хмельницкого, д.77</t>
  </si>
  <si>
    <t>Содержание и текущий ремонт жилищного фонда ( в т.ч. , доп.услуга, ОСК) :</t>
  </si>
  <si>
    <t>Начислено ком.ресурсы Канализация (руб.)</t>
  </si>
  <si>
    <t>по ул.Черноморская, д.77</t>
  </si>
  <si>
    <t>сс</t>
  </si>
  <si>
    <t>по ул.Черноморская, д.81</t>
  </si>
  <si>
    <t>по ул.Черноморская, д.98</t>
  </si>
  <si>
    <t>по ул.Черноморская, д.100</t>
  </si>
  <si>
    <t>Содержание и текущий ремонт жилищного фонда ( в т.ч. , доп.услуга, ОСК, Ростелеком) :</t>
  </si>
  <si>
    <t>по ул.Черноморская, д.102</t>
  </si>
  <si>
    <t>по ул.Гагарина, д.318 корпус 1</t>
  </si>
  <si>
    <t>Содержание и текущий ремонт жилищного фонда ( в т.ч. доп.услуга, Ростелеком) :</t>
  </si>
  <si>
    <t>по ул.Гагарина, д.318 корпус 2</t>
  </si>
  <si>
    <t>Содержание и текущий ремонт жилищного фонда ( в т.ч. Доп.услуга Ростелеком) :</t>
  </si>
  <si>
    <t>по ул.Красноармейская, д.97б</t>
  </si>
  <si>
    <t>по ул.Пушкина, д.31</t>
  </si>
  <si>
    <t>по ул.Пушкина, д.32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</si>
</sst>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3"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horizontal="left" wrapText="1" shrinkToFit="1"/>
    </xf>
    <xf numFmtId="164" fontId="2" fillId="0" borderId="1" xfId="0" applyFont="1" applyBorder="1" applyAlignment="1">
      <alignment horizontal="left" wrapText="1"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2" fillId="0" borderId="1" xfId="0" applyFont="1" applyBorder="1" applyAlignment="1">
      <alignment horizontal="left"/>
    </xf>
    <xf numFmtId="164" fontId="9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5" fontId="9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7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 wrapText="1"/>
    </xf>
    <xf numFmtId="164" fontId="9" fillId="0" borderId="1" xfId="0" applyFont="1" applyBorder="1" applyAlignment="1">
      <alignment horizontal="center"/>
    </xf>
    <xf numFmtId="164" fontId="6" fillId="0" borderId="0" xfId="0" applyFont="1" applyBorder="1" applyAlignment="1">
      <alignment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6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/>
    </xf>
    <xf numFmtId="166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6" fillId="0" borderId="0" xfId="0" applyFont="1" applyBorder="1" applyAlignment="1">
      <alignment horizontal="left" wrapText="1" shrinkToFit="1"/>
    </xf>
    <xf numFmtId="166" fontId="10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6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6" fontId="12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301"/>
  <sheetViews>
    <sheetView tabSelected="1" workbookViewId="0" topLeftCell="A1">
      <selection activeCell="H13" sqref="H13"/>
    </sheetView>
  </sheetViews>
  <sheetFormatPr defaultColWidth="12.57421875" defaultRowHeight="12.75"/>
  <cols>
    <col min="1" max="1" width="2.57421875" style="0" customWidth="1"/>
    <col min="2" max="2" width="45.00390625" style="0" customWidth="1"/>
    <col min="3" max="3" width="9.7109375" style="0" customWidth="1"/>
    <col min="4" max="4" width="13.8515625" style="0" customWidth="1"/>
    <col min="5" max="16384" width="11.57421875" style="0" customWidth="1"/>
  </cols>
  <sheetData>
    <row r="2" spans="1:4" ht="12.75">
      <c r="A2" s="1" t="s">
        <v>0</v>
      </c>
      <c r="B2" s="1"/>
      <c r="C2" s="1"/>
      <c r="D2" s="1"/>
    </row>
    <row r="3" spans="1:4" ht="12.75">
      <c r="A3" s="1" t="s">
        <v>1</v>
      </c>
      <c r="B3" s="1"/>
      <c r="C3" s="1"/>
      <c r="D3" s="1"/>
    </row>
    <row r="4" spans="1:4" ht="12.75">
      <c r="A4" s="1" t="s">
        <v>2</v>
      </c>
      <c r="B4" s="1"/>
      <c r="C4" s="1"/>
      <c r="D4" s="1"/>
    </row>
    <row r="5" spans="1:4" ht="12.75" customHeight="1">
      <c r="A5" s="2"/>
      <c r="B5" s="2" t="s">
        <v>3</v>
      </c>
      <c r="C5" s="3" t="s">
        <v>4</v>
      </c>
      <c r="D5" s="3"/>
    </row>
    <row r="6" spans="1:4" ht="12.75">
      <c r="A6" s="2"/>
      <c r="B6" s="2"/>
      <c r="C6" s="4" t="s">
        <v>5</v>
      </c>
      <c r="D6" s="4" t="s">
        <v>6</v>
      </c>
    </row>
    <row r="7" spans="1:4" ht="12.75">
      <c r="A7" s="5">
        <v>1</v>
      </c>
      <c r="B7" s="6" t="s">
        <v>7</v>
      </c>
      <c r="C7" s="7">
        <v>362</v>
      </c>
      <c r="D7" s="7"/>
    </row>
    <row r="8" spans="1:4" ht="12.75">
      <c r="A8" s="5">
        <v>2</v>
      </c>
      <c r="B8" s="8" t="s">
        <v>8</v>
      </c>
      <c r="C8" s="9"/>
      <c r="D8" s="9"/>
    </row>
    <row r="9" spans="1:4" ht="12.75">
      <c r="A9" s="5"/>
      <c r="B9" s="2" t="s">
        <v>9</v>
      </c>
      <c r="C9" s="10">
        <v>100280.65</v>
      </c>
      <c r="D9" s="10"/>
    </row>
    <row r="10" spans="1:4" ht="12.75">
      <c r="A10" s="5"/>
      <c r="B10" s="2" t="s">
        <v>10</v>
      </c>
      <c r="C10" s="10">
        <v>110647.9</v>
      </c>
      <c r="D10" s="10"/>
    </row>
    <row r="11" spans="1:4" ht="12.75">
      <c r="A11" s="5"/>
      <c r="B11" s="2" t="s">
        <v>11</v>
      </c>
      <c r="C11" s="10">
        <f>C10-C9</f>
        <v>10367.25</v>
      </c>
      <c r="D11" s="10"/>
    </row>
    <row r="12" spans="1:4" ht="12.75">
      <c r="A12" s="5">
        <v>3</v>
      </c>
      <c r="B12" s="11" t="s">
        <v>12</v>
      </c>
      <c r="C12" s="1" t="s">
        <v>13</v>
      </c>
      <c r="D12" s="1"/>
    </row>
    <row r="13" spans="1:4" ht="12.75">
      <c r="A13" s="12" t="s">
        <v>14</v>
      </c>
      <c r="B13" s="12"/>
      <c r="C13" s="13">
        <v>13.54</v>
      </c>
      <c r="D13" s="13">
        <f>C13/362/12*1000</f>
        <v>3.116942909760589</v>
      </c>
    </row>
    <row r="14" spans="1:4" ht="12.75" customHeight="1">
      <c r="A14" s="14" t="s">
        <v>15</v>
      </c>
      <c r="B14" s="14"/>
      <c r="C14" s="1">
        <f>C15+C16+C17</f>
        <v>104.56</v>
      </c>
      <c r="D14" s="1">
        <f>D15+D16+D17</f>
        <v>24.06998158379374</v>
      </c>
    </row>
    <row r="15" spans="1:4" ht="12.75">
      <c r="A15" s="2"/>
      <c r="B15" s="15" t="s">
        <v>16</v>
      </c>
      <c r="C15" s="16">
        <v>19.47</v>
      </c>
      <c r="D15" s="10">
        <f>C15/362/12*1000</f>
        <v>4.482044198895028</v>
      </c>
    </row>
    <row r="16" spans="1:4" ht="12.75">
      <c r="A16" s="2"/>
      <c r="B16" s="15" t="s">
        <v>17</v>
      </c>
      <c r="C16" s="17">
        <v>85.09</v>
      </c>
      <c r="D16" s="10">
        <f>C16/362/12*1000</f>
        <v>19.587937384898712</v>
      </c>
    </row>
    <row r="17" spans="1:4" ht="12.75">
      <c r="A17" s="18" t="s">
        <v>18</v>
      </c>
      <c r="B17" s="18"/>
      <c r="C17" s="17">
        <v>0</v>
      </c>
      <c r="D17" s="10">
        <f>C17/362/12*1000</f>
        <v>0</v>
      </c>
    </row>
    <row r="18" spans="1:4" ht="12.75" customHeight="1">
      <c r="A18" s="19" t="s">
        <v>19</v>
      </c>
      <c r="B18" s="19"/>
      <c r="C18" s="13">
        <f>C19+C21+C20</f>
        <v>26.740000000000002</v>
      </c>
      <c r="D18" s="13">
        <f>D19+D21+D20</f>
        <v>6.155616942909761</v>
      </c>
    </row>
    <row r="19" spans="1:4" ht="12.75">
      <c r="A19" s="2"/>
      <c r="B19" s="15" t="s">
        <v>20</v>
      </c>
      <c r="C19" s="9">
        <v>25.6</v>
      </c>
      <c r="D19" s="10">
        <f>C19/362/12*1000</f>
        <v>5.893186003683242</v>
      </c>
    </row>
    <row r="20" spans="1:4" ht="12.75">
      <c r="A20" s="2"/>
      <c r="B20" s="15" t="s">
        <v>21</v>
      </c>
      <c r="C20" s="10">
        <v>1.1400000000000001</v>
      </c>
      <c r="D20" s="10">
        <f>C20/362/12*1000</f>
        <v>0.26243093922651933</v>
      </c>
    </row>
    <row r="21" spans="1:4" ht="12.75">
      <c r="A21" s="2"/>
      <c r="B21" s="20" t="s">
        <v>22</v>
      </c>
      <c r="C21" s="10">
        <v>0</v>
      </c>
      <c r="D21" s="10">
        <f>C21/362/12*1000</f>
        <v>0</v>
      </c>
    </row>
    <row r="22" spans="1:4" ht="12.75">
      <c r="A22" s="12" t="s">
        <v>23</v>
      </c>
      <c r="B22" s="12"/>
      <c r="C22" s="13">
        <v>3.32</v>
      </c>
      <c r="D22" s="13">
        <f>C22/362/12*1000</f>
        <v>0.7642725598526703</v>
      </c>
    </row>
    <row r="23" spans="1:4" ht="12.75">
      <c r="A23" s="21" t="s">
        <v>24</v>
      </c>
      <c r="B23" s="21"/>
      <c r="C23" s="1">
        <v>14.66</v>
      </c>
      <c r="D23" s="13">
        <f>C23/362/12*1000</f>
        <v>3.374769797421731</v>
      </c>
    </row>
    <row r="24" spans="1:4" ht="12.75">
      <c r="A24" s="2"/>
      <c r="B24" s="11" t="s">
        <v>25</v>
      </c>
      <c r="C24" s="7">
        <f>C13+C14+C18+C22+C23</f>
        <v>162.82</v>
      </c>
      <c r="D24" s="13">
        <f>D13+D14+D18+D22+D23</f>
        <v>37.481583793738494</v>
      </c>
    </row>
    <row r="25" spans="1:4" ht="12.75">
      <c r="A25" s="2">
        <v>4</v>
      </c>
      <c r="B25" s="11" t="s">
        <v>26</v>
      </c>
      <c r="C25" s="7"/>
      <c r="D25" s="7"/>
    </row>
    <row r="26" spans="1:4" ht="12.75">
      <c r="A26" s="5">
        <v>5</v>
      </c>
      <c r="B26" s="11" t="s">
        <v>11</v>
      </c>
      <c r="C26" s="13">
        <f>C24-C10/1000</f>
        <v>52.1721</v>
      </c>
      <c r="D26" s="13"/>
    </row>
    <row r="27" spans="1:4" ht="12.75">
      <c r="A27" s="22" t="s">
        <v>27</v>
      </c>
      <c r="B27" s="22"/>
      <c r="C27" s="22"/>
      <c r="D27" s="22"/>
    </row>
    <row r="29" spans="1:4" ht="12.75">
      <c r="A29" s="1" t="s">
        <v>0</v>
      </c>
      <c r="B29" s="1"/>
      <c r="C29" s="1"/>
      <c r="D29" s="1"/>
    </row>
    <row r="30" spans="1:4" ht="12.75">
      <c r="A30" s="1" t="s">
        <v>28</v>
      </c>
      <c r="B30" s="1"/>
      <c r="C30" s="1"/>
      <c r="D30" s="1"/>
    </row>
    <row r="31" spans="1:4" ht="12.75">
      <c r="A31" s="1" t="s">
        <v>29</v>
      </c>
      <c r="B31" s="1"/>
      <c r="C31" s="1"/>
      <c r="D31" s="1"/>
    </row>
    <row r="32" spans="1:4" ht="12.75" customHeight="1">
      <c r="A32" s="2"/>
      <c r="B32" s="2" t="s">
        <v>3</v>
      </c>
      <c r="C32" s="3" t="s">
        <v>4</v>
      </c>
      <c r="D32" s="3"/>
    </row>
    <row r="33" spans="1:4" ht="12.75">
      <c r="A33" s="2"/>
      <c r="B33" s="2"/>
      <c r="C33" s="4" t="s">
        <v>5</v>
      </c>
      <c r="D33" s="4" t="s">
        <v>6</v>
      </c>
    </row>
    <row r="34" spans="1:4" ht="12.75">
      <c r="A34" s="5">
        <v>1</v>
      </c>
      <c r="B34" s="6" t="s">
        <v>7</v>
      </c>
      <c r="C34" s="7">
        <v>374.7</v>
      </c>
      <c r="D34" s="7"/>
    </row>
    <row r="35" spans="1:4" ht="12.75">
      <c r="A35" s="5">
        <v>2</v>
      </c>
      <c r="B35" s="8" t="s">
        <v>30</v>
      </c>
      <c r="C35" s="9"/>
      <c r="D35" s="9"/>
    </row>
    <row r="36" spans="1:4" ht="12.75">
      <c r="A36" s="5"/>
      <c r="B36" s="2" t="s">
        <v>9</v>
      </c>
      <c r="C36" s="10">
        <v>106147.54</v>
      </c>
      <c r="D36" s="10"/>
    </row>
    <row r="37" spans="1:4" ht="12.75">
      <c r="A37" s="5"/>
      <c r="B37" s="2" t="s">
        <v>10</v>
      </c>
      <c r="C37" s="10">
        <v>100186.8</v>
      </c>
      <c r="D37" s="10"/>
    </row>
    <row r="38" spans="1:4" ht="12.75">
      <c r="A38" s="5"/>
      <c r="B38" s="2" t="s">
        <v>11</v>
      </c>
      <c r="C38" s="10">
        <f>C37-C36</f>
        <v>-5960.739999999991</v>
      </c>
      <c r="D38" s="10"/>
    </row>
    <row r="39" spans="1:4" ht="12.75">
      <c r="A39" s="5">
        <v>3</v>
      </c>
      <c r="B39" s="11" t="s">
        <v>12</v>
      </c>
      <c r="C39" s="1" t="s">
        <v>13</v>
      </c>
      <c r="D39" s="1"/>
    </row>
    <row r="40" spans="1:4" ht="12.75">
      <c r="A40" s="12" t="s">
        <v>14</v>
      </c>
      <c r="B40" s="12"/>
      <c r="C40" s="13">
        <v>14.33</v>
      </c>
      <c r="D40" s="13">
        <f>C40/374.7/12*1000</f>
        <v>3.1869940396761858</v>
      </c>
    </row>
    <row r="41" spans="1:4" ht="12.75" customHeight="1">
      <c r="A41" s="14" t="s">
        <v>15</v>
      </c>
      <c r="B41" s="14"/>
      <c r="C41" s="1">
        <f>C42+C43+C44</f>
        <v>26.22</v>
      </c>
      <c r="D41" s="13">
        <f>D42+D43+D44</f>
        <v>5.831331732052308</v>
      </c>
    </row>
    <row r="42" spans="1:4" ht="12.75">
      <c r="A42" s="2"/>
      <c r="B42" s="15" t="s">
        <v>16</v>
      </c>
      <c r="C42" s="10">
        <v>20.15</v>
      </c>
      <c r="D42" s="10">
        <f>C42/374.7/12*1000</f>
        <v>4.481362868072235</v>
      </c>
    </row>
    <row r="43" spans="1:4" ht="12.75">
      <c r="A43" s="2"/>
      <c r="B43" s="15" t="s">
        <v>17</v>
      </c>
      <c r="C43" s="23">
        <v>6.07</v>
      </c>
      <c r="D43" s="10">
        <f>C43/374.7/12*1000</f>
        <v>1.349968863980073</v>
      </c>
    </row>
    <row r="44" spans="1:4" ht="12.75">
      <c r="A44" s="18" t="s">
        <v>18</v>
      </c>
      <c r="B44" s="18"/>
      <c r="C44" s="17">
        <v>0</v>
      </c>
      <c r="D44" s="10">
        <f>C44/374.7/12*1000</f>
        <v>0</v>
      </c>
    </row>
    <row r="45" spans="1:4" ht="12.75" customHeight="1">
      <c r="A45" s="19" t="s">
        <v>19</v>
      </c>
      <c r="B45" s="19"/>
      <c r="C45" s="13">
        <f>C46+C48+C47</f>
        <v>26.2</v>
      </c>
      <c r="D45" s="13">
        <f>D46+D48+D47</f>
        <v>5.826883729205586</v>
      </c>
    </row>
    <row r="46" spans="1:4" ht="12.75">
      <c r="A46" s="2"/>
      <c r="B46" s="15" t="s">
        <v>20</v>
      </c>
      <c r="C46" s="9">
        <v>25.9</v>
      </c>
      <c r="D46" s="10">
        <f>C46/374.7/12*1000</f>
        <v>5.760163686504759</v>
      </c>
    </row>
    <row r="47" spans="1:4" ht="12.75">
      <c r="A47" s="2"/>
      <c r="B47" s="15" t="s">
        <v>21</v>
      </c>
      <c r="C47" s="10">
        <v>0.30000000000000004</v>
      </c>
      <c r="D47" s="10">
        <f>C47/374.7/12*1000</f>
        <v>0.06672004270082735</v>
      </c>
    </row>
    <row r="48" spans="1:4" ht="12.75">
      <c r="A48" s="2"/>
      <c r="B48" s="20" t="s">
        <v>22</v>
      </c>
      <c r="C48" s="10">
        <v>0</v>
      </c>
      <c r="D48" s="10">
        <f>C48/374.7/12*1000</f>
        <v>0</v>
      </c>
    </row>
    <row r="49" spans="1:4" ht="12.75">
      <c r="A49" s="12" t="s">
        <v>23</v>
      </c>
      <c r="B49" s="12"/>
      <c r="C49" s="13">
        <v>3</v>
      </c>
      <c r="D49" s="10">
        <f>C49/374.7/12*1000</f>
        <v>0.6672004270082732</v>
      </c>
    </row>
    <row r="50" spans="1:4" ht="12.75">
      <c r="A50" s="21" t="s">
        <v>31</v>
      </c>
      <c r="B50" s="21"/>
      <c r="C50" s="1">
        <v>15.17</v>
      </c>
      <c r="D50" s="10">
        <f>C50/374.7/12*1000</f>
        <v>3.373810159238502</v>
      </c>
    </row>
    <row r="51" spans="1:4" ht="12.75">
      <c r="A51" s="2"/>
      <c r="B51" s="11" t="s">
        <v>25</v>
      </c>
      <c r="C51" s="13">
        <f>C40+C41+C45+C49+C50</f>
        <v>84.92</v>
      </c>
      <c r="D51" s="13">
        <f>D40+D41+D45+D49+D50</f>
        <v>18.886220087180853</v>
      </c>
    </row>
    <row r="52" spans="1:4" ht="12.75">
      <c r="A52" s="2">
        <v>4</v>
      </c>
      <c r="B52" s="11" t="s">
        <v>26</v>
      </c>
      <c r="C52" s="7"/>
      <c r="D52" s="7"/>
    </row>
    <row r="53" spans="1:4" ht="12.75">
      <c r="A53" s="5">
        <v>5</v>
      </c>
      <c r="B53" s="11" t="s">
        <v>11</v>
      </c>
      <c r="C53" s="13">
        <f>C51-C37/1000</f>
        <v>-15.266800000000003</v>
      </c>
      <c r="D53" s="13"/>
    </row>
    <row r="54" spans="1:4" ht="12.75">
      <c r="A54" s="22" t="s">
        <v>32</v>
      </c>
      <c r="B54" s="22"/>
      <c r="C54" s="22"/>
      <c r="D54" s="22"/>
    </row>
    <row r="55" spans="1:2" ht="12.75">
      <c r="A55" s="24"/>
      <c r="B55" s="25"/>
    </row>
    <row r="56" spans="1:2" ht="12.75">
      <c r="A56" s="24"/>
      <c r="B56" s="25"/>
    </row>
    <row r="57" spans="1:4" ht="12.75">
      <c r="A57" s="1" t="s">
        <v>0</v>
      </c>
      <c r="B57" s="1"/>
      <c r="C57" s="1"/>
      <c r="D57" s="1"/>
    </row>
    <row r="58" spans="1:4" ht="12.75">
      <c r="A58" s="1" t="s">
        <v>28</v>
      </c>
      <c r="B58" s="1"/>
      <c r="C58" s="1"/>
      <c r="D58" s="1"/>
    </row>
    <row r="59" spans="1:4" ht="12.75">
      <c r="A59" s="1" t="s">
        <v>33</v>
      </c>
      <c r="B59" s="1"/>
      <c r="C59" s="1"/>
      <c r="D59" s="1"/>
    </row>
    <row r="60" spans="1:4" ht="12.75" customHeight="1">
      <c r="A60" s="2"/>
      <c r="B60" s="2" t="s">
        <v>3</v>
      </c>
      <c r="C60" s="3" t="s">
        <v>4</v>
      </c>
      <c r="D60" s="3"/>
    </row>
    <row r="61" spans="1:4" ht="12.75">
      <c r="A61" s="2"/>
      <c r="B61" s="2"/>
      <c r="C61" s="4" t="s">
        <v>5</v>
      </c>
      <c r="D61" s="4" t="s">
        <v>6</v>
      </c>
    </row>
    <row r="62" spans="1:4" ht="12.75">
      <c r="A62" s="5">
        <v>1</v>
      </c>
      <c r="B62" s="6" t="s">
        <v>7</v>
      </c>
      <c r="C62" s="1">
        <v>2833.3</v>
      </c>
      <c r="D62" s="1"/>
    </row>
    <row r="63" spans="1:4" ht="12.75">
      <c r="A63" s="5">
        <v>2</v>
      </c>
      <c r="B63" s="8" t="s">
        <v>34</v>
      </c>
      <c r="C63" s="9" t="s">
        <v>3</v>
      </c>
      <c r="D63" s="9"/>
    </row>
    <row r="64" spans="1:4" ht="12.75">
      <c r="A64" s="5"/>
      <c r="B64" s="20" t="s">
        <v>35</v>
      </c>
      <c r="C64" s="26">
        <v>738185.96</v>
      </c>
      <c r="D64" s="10"/>
    </row>
    <row r="65" spans="1:4" ht="12.75">
      <c r="A65" s="5"/>
      <c r="B65" s="27" t="s">
        <v>36</v>
      </c>
      <c r="C65" s="10">
        <v>710173.43</v>
      </c>
      <c r="D65" s="10"/>
    </row>
    <row r="66" spans="1:4" ht="12.75">
      <c r="A66" s="5"/>
      <c r="B66" s="27" t="s">
        <v>11</v>
      </c>
      <c r="C66" s="10">
        <f>C65-C64</f>
        <v>-28012.52999999991</v>
      </c>
      <c r="D66" s="10"/>
    </row>
    <row r="67" spans="1:4" ht="12.75">
      <c r="A67" s="5">
        <v>3</v>
      </c>
      <c r="B67" s="11" t="s">
        <v>12</v>
      </c>
      <c r="C67" s="1" t="s">
        <v>13</v>
      </c>
      <c r="D67" s="1"/>
    </row>
    <row r="68" spans="1:4" ht="12.75">
      <c r="A68" s="12" t="s">
        <v>14</v>
      </c>
      <c r="B68" s="12"/>
      <c r="C68" s="13">
        <v>99.66</v>
      </c>
      <c r="D68" s="13">
        <f>C68/2833.3/12*1000</f>
        <v>2.931210955423005</v>
      </c>
    </row>
    <row r="69" spans="1:4" ht="12.75" customHeight="1">
      <c r="A69" s="14" t="s">
        <v>15</v>
      </c>
      <c r="B69" s="14"/>
      <c r="C69" s="1">
        <f>C70+C71+C72</f>
        <v>211.38</v>
      </c>
      <c r="D69" s="13">
        <f>C69/2833.3/12*1000</f>
        <v>6.2171319662584255</v>
      </c>
    </row>
    <row r="70" spans="1:4" ht="12.75">
      <c r="A70" s="2"/>
      <c r="B70" s="15" t="s">
        <v>16</v>
      </c>
      <c r="C70" s="16">
        <v>152.08</v>
      </c>
      <c r="D70" s="13">
        <f>C70/2833.3/12*1000</f>
        <v>4.472993799927058</v>
      </c>
    </row>
    <row r="71" spans="1:4" ht="12.75">
      <c r="A71" s="2"/>
      <c r="B71" s="15" t="s">
        <v>17</v>
      </c>
      <c r="C71" s="23">
        <v>59.3</v>
      </c>
      <c r="D71" s="13">
        <f>C71/2833.3/12*1000</f>
        <v>1.7441381663313682</v>
      </c>
    </row>
    <row r="72" spans="1:4" ht="12.75">
      <c r="A72" s="18" t="s">
        <v>18</v>
      </c>
      <c r="B72" s="18"/>
      <c r="C72" s="17">
        <v>0</v>
      </c>
      <c r="D72" s="13">
        <f>C72/2833.3/12*1000</f>
        <v>0</v>
      </c>
    </row>
    <row r="73" spans="1:4" ht="12.75" customHeight="1">
      <c r="A73" s="19" t="s">
        <v>19</v>
      </c>
      <c r="B73" s="19"/>
      <c r="C73" s="13">
        <f>C74+C76+C75</f>
        <v>205.6</v>
      </c>
      <c r="D73" s="13">
        <f>C73/2833.3/12*1000</f>
        <v>6.047129966234896</v>
      </c>
    </row>
    <row r="74" spans="1:4" ht="12.75">
      <c r="A74" s="2"/>
      <c r="B74" s="15" t="s">
        <v>20</v>
      </c>
      <c r="C74" s="9">
        <v>203.16</v>
      </c>
      <c r="D74" s="13">
        <f>C74/2833.3/12*1000</f>
        <v>5.975364416051953</v>
      </c>
    </row>
    <row r="75" spans="1:4" ht="12.75">
      <c r="A75" s="2"/>
      <c r="B75" s="15" t="s">
        <v>21</v>
      </c>
      <c r="C75" s="10">
        <v>2.44</v>
      </c>
      <c r="D75" s="13">
        <f>C75/2833.3/12*1000</f>
        <v>0.07176555018294332</v>
      </c>
    </row>
    <row r="76" spans="1:4" ht="12.75">
      <c r="A76" s="2"/>
      <c r="B76" s="20" t="s">
        <v>22</v>
      </c>
      <c r="C76" s="10">
        <v>0</v>
      </c>
      <c r="D76" s="13">
        <f>C76/2833.3/12*1000</f>
        <v>0</v>
      </c>
    </row>
    <row r="77" spans="1:4" ht="12.75">
      <c r="A77" s="12" t="s">
        <v>23</v>
      </c>
      <c r="B77" s="12"/>
      <c r="C77" s="13">
        <v>21.3</v>
      </c>
      <c r="D77" s="13">
        <f>C77/2833.3/12*1000</f>
        <v>0.6264779585642184</v>
      </c>
    </row>
    <row r="78" spans="1:4" ht="12.75">
      <c r="A78" s="21" t="s">
        <v>37</v>
      </c>
      <c r="B78" s="21"/>
      <c r="C78" s="1">
        <v>114.74</v>
      </c>
      <c r="D78" s="13">
        <f>C78/2833.3/12*1000</f>
        <v>3.374745585242179</v>
      </c>
    </row>
    <row r="79" spans="1:4" ht="12.75">
      <c r="A79" s="2"/>
      <c r="B79" s="11" t="s">
        <v>25</v>
      </c>
      <c r="C79" s="7">
        <f>C68+C69+C73+C77+C78</f>
        <v>652.68</v>
      </c>
      <c r="D79" s="13">
        <f>D68+D69+D73+D77+D78</f>
        <v>19.19669643172272</v>
      </c>
    </row>
    <row r="80" spans="1:4" ht="12.75">
      <c r="A80" s="2">
        <v>4</v>
      </c>
      <c r="B80" s="11" t="s">
        <v>26</v>
      </c>
      <c r="C80" s="7"/>
      <c r="D80" s="7"/>
    </row>
    <row r="81" spans="1:4" ht="12.75">
      <c r="A81" s="5">
        <v>5</v>
      </c>
      <c r="B81" s="11" t="s">
        <v>11</v>
      </c>
      <c r="C81" s="13">
        <f>C79-C65/1000</f>
        <v>-57.4934300000001</v>
      </c>
      <c r="D81" s="13"/>
    </row>
    <row r="82" spans="1:4" ht="12.75">
      <c r="A82" s="22"/>
      <c r="B82" s="22"/>
      <c r="C82" s="22"/>
      <c r="D82" s="22"/>
    </row>
    <row r="83" spans="1:4" ht="12.75">
      <c r="A83" s="12" t="s">
        <v>38</v>
      </c>
      <c r="B83" s="12"/>
      <c r="C83" s="28"/>
      <c r="D83" s="28"/>
    </row>
    <row r="84" spans="1:4" ht="12.75">
      <c r="A84" s="28"/>
      <c r="B84" s="27" t="s">
        <v>39</v>
      </c>
      <c r="C84" s="28">
        <v>24443.3</v>
      </c>
      <c r="D84" s="28"/>
    </row>
    <row r="85" spans="1:4" ht="12.75">
      <c r="A85" s="5"/>
      <c r="B85" s="22" t="s">
        <v>40</v>
      </c>
      <c r="C85" s="28">
        <v>22642.9</v>
      </c>
      <c r="D85" s="28"/>
    </row>
    <row r="86" spans="1:4" ht="12.75">
      <c r="A86" s="5"/>
      <c r="B86" s="29" t="s">
        <v>11</v>
      </c>
      <c r="C86" s="30">
        <f>C85-C84</f>
        <v>-1800.3999999999978</v>
      </c>
      <c r="D86" s="28"/>
    </row>
    <row r="87" spans="1:4" ht="12.75">
      <c r="A87" s="5"/>
      <c r="B87" s="27" t="s">
        <v>41</v>
      </c>
      <c r="C87" s="31">
        <v>27003</v>
      </c>
      <c r="D87" s="28"/>
    </row>
    <row r="88" spans="1:4" ht="12.75">
      <c r="A88" s="5"/>
      <c r="B88" s="22" t="s">
        <v>42</v>
      </c>
      <c r="C88" s="28">
        <v>24600.53</v>
      </c>
      <c r="D88" s="28"/>
    </row>
    <row r="89" spans="1:4" ht="12.75">
      <c r="A89" s="5"/>
      <c r="B89" s="29" t="s">
        <v>11</v>
      </c>
      <c r="C89" s="30">
        <f>C88-C87</f>
        <v>-2402.470000000001</v>
      </c>
      <c r="D89" s="28"/>
    </row>
    <row r="90" spans="1:4" ht="12.75">
      <c r="A90" s="5"/>
      <c r="B90" s="27" t="s">
        <v>43</v>
      </c>
      <c r="C90" s="28">
        <v>72164.89</v>
      </c>
      <c r="D90" s="28"/>
    </row>
    <row r="91" spans="1:4" ht="12.75">
      <c r="A91" s="5"/>
      <c r="B91" s="22" t="s">
        <v>44</v>
      </c>
      <c r="C91" s="28">
        <v>65029.63</v>
      </c>
      <c r="D91" s="28"/>
    </row>
    <row r="92" spans="1:4" ht="12.75">
      <c r="A92" s="5"/>
      <c r="B92" s="29" t="s">
        <v>11</v>
      </c>
      <c r="C92" s="30">
        <f>C91-C90</f>
        <v>-7135.260000000002</v>
      </c>
      <c r="D92" s="28"/>
    </row>
    <row r="93" spans="1:4" ht="12.75">
      <c r="A93" s="12"/>
      <c r="B93" s="12" t="s">
        <v>45</v>
      </c>
      <c r="C93" s="32">
        <f>C86+C89+C92</f>
        <v>-11338.130000000001</v>
      </c>
      <c r="D93" s="28"/>
    </row>
    <row r="94" spans="1:4" ht="12.75">
      <c r="A94" s="12"/>
      <c r="B94" s="12"/>
      <c r="C94" s="28"/>
      <c r="D94" s="28"/>
    </row>
    <row r="95" spans="1:4" ht="12.75">
      <c r="A95" s="12"/>
      <c r="B95" s="14" t="s">
        <v>46</v>
      </c>
      <c r="C95" s="33">
        <v>-46.15</v>
      </c>
      <c r="D95" s="28"/>
    </row>
    <row r="96" spans="1:4" ht="12.75">
      <c r="A96" s="22" t="s">
        <v>47</v>
      </c>
      <c r="B96" s="22"/>
      <c r="C96" s="22"/>
      <c r="D96" s="22"/>
    </row>
    <row r="97" spans="1:2" ht="12.75">
      <c r="A97" s="25"/>
      <c r="B97" s="34"/>
    </row>
    <row r="98" spans="1:2" ht="12.75">
      <c r="A98" s="35"/>
      <c r="B98" s="35"/>
    </row>
    <row r="99" spans="1:4" ht="12.75">
      <c r="A99" s="1" t="s">
        <v>0</v>
      </c>
      <c r="B99" s="1"/>
      <c r="C99" s="1"/>
      <c r="D99" s="1"/>
    </row>
    <row r="100" spans="1:4" ht="12.75">
      <c r="A100" s="1" t="s">
        <v>28</v>
      </c>
      <c r="B100" s="1"/>
      <c r="C100" s="1"/>
      <c r="D100" s="1"/>
    </row>
    <row r="101" spans="1:4" ht="12.75">
      <c r="A101" s="1" t="s">
        <v>48</v>
      </c>
      <c r="B101" s="1"/>
      <c r="C101" s="1"/>
      <c r="D101" s="1"/>
    </row>
    <row r="102" spans="1:4" ht="12.75" customHeight="1">
      <c r="A102" s="2"/>
      <c r="B102" s="2" t="s">
        <v>3</v>
      </c>
      <c r="C102" s="3" t="s">
        <v>4</v>
      </c>
      <c r="D102" s="3"/>
    </row>
    <row r="103" spans="1:4" ht="12.75">
      <c r="A103" s="2"/>
      <c r="B103" s="2"/>
      <c r="C103" s="4" t="s">
        <v>5</v>
      </c>
      <c r="D103" s="4" t="s">
        <v>6</v>
      </c>
    </row>
    <row r="104" spans="1:4" ht="12.75">
      <c r="A104" s="5">
        <v>1</v>
      </c>
      <c r="B104" s="6" t="s">
        <v>7</v>
      </c>
      <c r="C104" s="1">
        <v>3594.8</v>
      </c>
      <c r="D104" s="1"/>
    </row>
    <row r="105" spans="1:4" ht="12.75">
      <c r="A105" s="5">
        <v>2</v>
      </c>
      <c r="B105" s="8" t="s">
        <v>34</v>
      </c>
      <c r="C105" s="9" t="s">
        <v>3</v>
      </c>
      <c r="D105" s="9"/>
    </row>
    <row r="106" spans="1:4" ht="12.75">
      <c r="A106" s="5"/>
      <c r="B106" s="20" t="s">
        <v>35</v>
      </c>
      <c r="C106" s="10">
        <v>896602.04</v>
      </c>
      <c r="D106" s="10"/>
    </row>
    <row r="107" spans="1:4" ht="12.75">
      <c r="A107" s="5"/>
      <c r="B107" s="27" t="s">
        <v>36</v>
      </c>
      <c r="C107" s="10">
        <v>764427.26</v>
      </c>
      <c r="D107" s="10"/>
    </row>
    <row r="108" spans="1:4" ht="12.75">
      <c r="A108" s="5"/>
      <c r="B108" s="27" t="s">
        <v>11</v>
      </c>
      <c r="C108" s="10">
        <f>C107-C106</f>
        <v>-132174.78000000003</v>
      </c>
      <c r="D108" s="10"/>
    </row>
    <row r="109" spans="1:4" ht="12.75">
      <c r="A109" s="5">
        <v>3</v>
      </c>
      <c r="B109" s="11" t="s">
        <v>12</v>
      </c>
      <c r="C109" s="1" t="s">
        <v>13</v>
      </c>
      <c r="D109" s="1"/>
    </row>
    <row r="110" spans="1:4" ht="12.75">
      <c r="A110" s="12" t="s">
        <v>14</v>
      </c>
      <c r="B110" s="12"/>
      <c r="C110" s="13">
        <v>121</v>
      </c>
      <c r="D110" s="13">
        <f>C110/3594.8/12*1000</f>
        <v>2.804977560179519</v>
      </c>
    </row>
    <row r="111" spans="1:4" ht="12.75" customHeight="1">
      <c r="A111" s="14" t="s">
        <v>15</v>
      </c>
      <c r="B111" s="14"/>
      <c r="C111" s="1">
        <f>C112+C113+C114</f>
        <v>408.06</v>
      </c>
      <c r="D111" s="13">
        <f>C111/3594.8/12*1000</f>
        <v>9.459497051296317</v>
      </c>
    </row>
    <row r="112" spans="1:4" ht="12.75">
      <c r="A112" s="2"/>
      <c r="B112" s="15" t="s">
        <v>16</v>
      </c>
      <c r="C112" s="16">
        <v>192.9</v>
      </c>
      <c r="D112" s="13">
        <f>C112/3594.8/12*1000</f>
        <v>4.4717369533771</v>
      </c>
    </row>
    <row r="113" spans="1:4" ht="12.75">
      <c r="A113" s="2"/>
      <c r="B113" s="15" t="s">
        <v>17</v>
      </c>
      <c r="C113" s="23">
        <v>215.16</v>
      </c>
      <c r="D113" s="13">
        <f>C113/3594.8/12*1000</f>
        <v>4.9877600979192165</v>
      </c>
    </row>
    <row r="114" spans="1:4" ht="12.75">
      <c r="A114" s="18" t="s">
        <v>18</v>
      </c>
      <c r="B114" s="18"/>
      <c r="C114" s="17">
        <v>0</v>
      </c>
      <c r="D114" s="13">
        <f>C114/3594.8/12*1000</f>
        <v>0</v>
      </c>
    </row>
    <row r="115" spans="1:4" ht="12.75" customHeight="1">
      <c r="A115" s="19" t="s">
        <v>19</v>
      </c>
      <c r="B115" s="19"/>
      <c r="C115" s="13">
        <f>C116+C118+C117</f>
        <v>257.94</v>
      </c>
      <c r="D115" s="13">
        <f>C115/3594.8/12*1000</f>
        <v>5.979470346055413</v>
      </c>
    </row>
    <row r="116" spans="1:4" ht="12.75">
      <c r="A116" s="2"/>
      <c r="B116" s="15" t="s">
        <v>20</v>
      </c>
      <c r="C116" s="9">
        <v>250.7</v>
      </c>
      <c r="D116" s="13">
        <f>C116/3594.8/12*1000</f>
        <v>5.811635325099218</v>
      </c>
    </row>
    <row r="117" spans="1:4" ht="12.75">
      <c r="A117" s="2"/>
      <c r="B117" s="15" t="s">
        <v>21</v>
      </c>
      <c r="C117" s="10">
        <v>6.34</v>
      </c>
      <c r="D117" s="13">
        <f>C117/3594.8/12*1000</f>
        <v>0.14697155150031524</v>
      </c>
    </row>
    <row r="118" spans="1:4" ht="12.75">
      <c r="A118" s="2"/>
      <c r="B118" s="20" t="s">
        <v>22</v>
      </c>
      <c r="C118" s="10">
        <v>0.9</v>
      </c>
      <c r="D118" s="13">
        <f>C118/3594.8/12*1000</f>
        <v>0.020863469455880714</v>
      </c>
    </row>
    <row r="119" spans="1:4" ht="12.75">
      <c r="A119" s="12" t="s">
        <v>23</v>
      </c>
      <c r="B119" s="12"/>
      <c r="C119" s="13">
        <v>22.93</v>
      </c>
      <c r="D119" s="13">
        <f>C119/3594.8/12*1000</f>
        <v>0.5315548384703831</v>
      </c>
    </row>
    <row r="120" spans="1:4" ht="12.75">
      <c r="A120" s="21" t="s">
        <v>37</v>
      </c>
      <c r="B120" s="21"/>
      <c r="C120" s="1">
        <v>145.57</v>
      </c>
      <c r="D120" s="13">
        <f>C120/3594.8/12*1000</f>
        <v>3.3745502763250617</v>
      </c>
    </row>
    <row r="121" spans="1:4" ht="12.75">
      <c r="A121" s="2"/>
      <c r="B121" s="11" t="s">
        <v>25</v>
      </c>
      <c r="C121" s="7">
        <f>C110+C111+C115+C119+C120</f>
        <v>955.5</v>
      </c>
      <c r="D121" s="13">
        <f>D110+D111+D115+D119+D120</f>
        <v>22.150050072326692</v>
      </c>
    </row>
    <row r="122" spans="1:4" ht="12.75">
      <c r="A122" s="2">
        <v>4</v>
      </c>
      <c r="B122" s="11" t="s">
        <v>26</v>
      </c>
      <c r="C122" s="7"/>
      <c r="D122" s="7"/>
    </row>
    <row r="123" spans="1:4" ht="12.75">
      <c r="A123" s="5">
        <v>5</v>
      </c>
      <c r="B123" s="11" t="s">
        <v>11</v>
      </c>
      <c r="C123" s="13">
        <f>C121-C107/1000</f>
        <v>191.07273999999995</v>
      </c>
      <c r="D123" s="13"/>
    </row>
    <row r="124" spans="1:4" ht="12.75">
      <c r="A124" s="22"/>
      <c r="B124" s="22"/>
      <c r="C124" s="22"/>
      <c r="D124" s="22"/>
    </row>
    <row r="125" spans="1:4" ht="12.75">
      <c r="A125" s="12" t="s">
        <v>38</v>
      </c>
      <c r="B125" s="12"/>
      <c r="C125" s="28"/>
      <c r="D125" s="28"/>
    </row>
    <row r="126" spans="1:4" ht="12.75">
      <c r="A126" s="28"/>
      <c r="B126" s="27" t="s">
        <v>39</v>
      </c>
      <c r="C126" s="28">
        <v>36307.8</v>
      </c>
      <c r="D126" s="28"/>
    </row>
    <row r="127" spans="1:4" ht="12.75">
      <c r="A127" s="5"/>
      <c r="B127" s="22" t="s">
        <v>40</v>
      </c>
      <c r="C127" s="28">
        <v>26032.41</v>
      </c>
      <c r="D127" s="28"/>
    </row>
    <row r="128" spans="1:4" ht="12.75">
      <c r="A128" s="5"/>
      <c r="B128" s="29" t="s">
        <v>11</v>
      </c>
      <c r="C128" s="30">
        <f>C127-C126</f>
        <v>-10275.390000000003</v>
      </c>
      <c r="D128" s="28"/>
    </row>
    <row r="129" spans="1:4" ht="12.75">
      <c r="A129" s="5"/>
      <c r="B129" s="27" t="s">
        <v>41</v>
      </c>
      <c r="C129" s="31">
        <v>40190.17</v>
      </c>
      <c r="D129" s="28"/>
    </row>
    <row r="130" spans="1:4" ht="12.75">
      <c r="A130" s="5"/>
      <c r="B130" s="22" t="s">
        <v>42</v>
      </c>
      <c r="C130" s="28">
        <v>26619.08</v>
      </c>
      <c r="D130" s="28"/>
    </row>
    <row r="131" spans="1:4" ht="12.75">
      <c r="A131" s="5"/>
      <c r="B131" s="29" t="s">
        <v>11</v>
      </c>
      <c r="C131" s="30">
        <f>C130-C129</f>
        <v>-13571.089999999997</v>
      </c>
      <c r="D131" s="28"/>
    </row>
    <row r="132" spans="1:4" ht="12.75">
      <c r="A132" s="5"/>
      <c r="B132" s="27" t="s">
        <v>43</v>
      </c>
      <c r="C132" s="28">
        <v>21777.12</v>
      </c>
      <c r="D132" s="28"/>
    </row>
    <row r="133" spans="1:4" ht="12.75">
      <c r="A133" s="5"/>
      <c r="B133" s="22" t="s">
        <v>44</v>
      </c>
      <c r="C133" s="28">
        <v>17076.32</v>
      </c>
      <c r="D133" s="28"/>
    </row>
    <row r="134" spans="1:4" ht="12.75">
      <c r="A134" s="5"/>
      <c r="B134" s="29" t="s">
        <v>11</v>
      </c>
      <c r="C134" s="30">
        <f>C133-C132</f>
        <v>-4700.799999999999</v>
      </c>
      <c r="D134" s="28"/>
    </row>
    <row r="135" spans="1:4" ht="12.75">
      <c r="A135" s="12"/>
      <c r="B135" s="12" t="s">
        <v>45</v>
      </c>
      <c r="C135" s="32">
        <f>C128+C131+C134</f>
        <v>-28547.28</v>
      </c>
      <c r="D135" s="28"/>
    </row>
    <row r="136" spans="1:4" ht="12.75">
      <c r="A136" s="12"/>
      <c r="B136" s="12"/>
      <c r="C136" s="28"/>
      <c r="D136" s="28"/>
    </row>
    <row r="137" spans="1:4" ht="12.75">
      <c r="A137" s="12"/>
      <c r="B137" s="12"/>
      <c r="C137" s="28"/>
      <c r="D137" s="28"/>
    </row>
    <row r="138" spans="1:4" ht="12.75">
      <c r="A138" s="12"/>
      <c r="B138" s="14" t="s">
        <v>49</v>
      </c>
      <c r="C138" s="33">
        <v>219.62</v>
      </c>
      <c r="D138" s="28"/>
    </row>
    <row r="139" spans="1:4" ht="12.75">
      <c r="A139" s="22" t="s">
        <v>27</v>
      </c>
      <c r="B139" s="22"/>
      <c r="C139" s="22"/>
      <c r="D139" s="22"/>
    </row>
    <row r="140" spans="1:2" ht="12.75">
      <c r="A140" s="25"/>
      <c r="B140" s="25"/>
    </row>
    <row r="141" spans="1:2" ht="12.75">
      <c r="A141" s="24"/>
      <c r="B141" s="36"/>
    </row>
    <row r="142" spans="1:4" ht="12.75">
      <c r="A142" s="1" t="s">
        <v>0</v>
      </c>
      <c r="B142" s="1"/>
      <c r="C142" s="1"/>
      <c r="D142" s="1"/>
    </row>
    <row r="143" spans="1:4" ht="12.75">
      <c r="A143" s="1" t="s">
        <v>28</v>
      </c>
      <c r="B143" s="1"/>
      <c r="C143" s="1"/>
      <c r="D143" s="1"/>
    </row>
    <row r="144" spans="1:4" ht="12.75">
      <c r="A144" s="1" t="s">
        <v>50</v>
      </c>
      <c r="B144" s="1"/>
      <c r="C144" s="1"/>
      <c r="D144" s="1"/>
    </row>
    <row r="145" spans="1:4" ht="12.75" customHeight="1">
      <c r="A145" s="2"/>
      <c r="B145" s="2" t="s">
        <v>3</v>
      </c>
      <c r="C145" s="3" t="s">
        <v>4</v>
      </c>
      <c r="D145" s="3"/>
    </row>
    <row r="146" spans="1:4" ht="12.75">
      <c r="A146" s="2"/>
      <c r="B146" s="2"/>
      <c r="C146" s="4" t="s">
        <v>5</v>
      </c>
      <c r="D146" s="4" t="s">
        <v>6</v>
      </c>
    </row>
    <row r="147" spans="1:4" ht="12.75">
      <c r="A147" s="5">
        <v>1</v>
      </c>
      <c r="B147" s="6" t="s">
        <v>7</v>
      </c>
      <c r="C147" s="1">
        <v>3608.9</v>
      </c>
      <c r="D147" s="1"/>
    </row>
    <row r="148" spans="1:4" ht="12.75">
      <c r="A148" s="5">
        <v>2</v>
      </c>
      <c r="B148" s="8" t="s">
        <v>51</v>
      </c>
      <c r="C148" s="9" t="s">
        <v>3</v>
      </c>
      <c r="D148" s="9"/>
    </row>
    <row r="149" spans="1:4" ht="12.75">
      <c r="A149" s="5"/>
      <c r="B149" s="20" t="s">
        <v>35</v>
      </c>
      <c r="C149" s="10">
        <v>907364.86</v>
      </c>
      <c r="D149" s="10"/>
    </row>
    <row r="150" spans="1:4" ht="12.75">
      <c r="A150" s="5"/>
      <c r="B150" s="27" t="s">
        <v>36</v>
      </c>
      <c r="C150" s="10">
        <v>889289.06</v>
      </c>
      <c r="D150" s="10"/>
    </row>
    <row r="151" spans="1:4" ht="12.75">
      <c r="A151" s="5"/>
      <c r="B151" s="27" t="s">
        <v>11</v>
      </c>
      <c r="C151" s="10">
        <f>C150-C149</f>
        <v>-18075.79999999993</v>
      </c>
      <c r="D151" s="10"/>
    </row>
    <row r="152" spans="1:4" ht="12.75">
      <c r="A152" s="5">
        <v>3</v>
      </c>
      <c r="B152" s="11" t="s">
        <v>12</v>
      </c>
      <c r="C152" s="1" t="s">
        <v>13</v>
      </c>
      <c r="D152" s="1"/>
    </row>
    <row r="153" spans="1:4" ht="12.75">
      <c r="A153" s="12" t="s">
        <v>14</v>
      </c>
      <c r="B153" s="12"/>
      <c r="C153" s="13">
        <v>122.5</v>
      </c>
      <c r="D153" s="13">
        <f>C153/3608.9/12*1000</f>
        <v>2.8286550841900113</v>
      </c>
    </row>
    <row r="154" spans="1:4" ht="12.75" customHeight="1">
      <c r="A154" s="14" t="s">
        <v>15</v>
      </c>
      <c r="B154" s="14"/>
      <c r="C154" s="1">
        <f>C155+C156+C157</f>
        <v>239.16000000000003</v>
      </c>
      <c r="D154" s="1">
        <f>D155+D156+D157</f>
        <v>5.522458366815373</v>
      </c>
    </row>
    <row r="155" spans="1:4" ht="12.75">
      <c r="A155" s="2"/>
      <c r="B155" s="15" t="s">
        <v>16</v>
      </c>
      <c r="C155" s="16">
        <v>193.71</v>
      </c>
      <c r="D155" s="10">
        <f>C155/3608.9/12*1000</f>
        <v>4.472969602926099</v>
      </c>
    </row>
    <row r="156" spans="1:4" ht="12.75">
      <c r="A156" s="2"/>
      <c r="B156" s="15" t="s">
        <v>17</v>
      </c>
      <c r="C156" s="23">
        <v>45.45</v>
      </c>
      <c r="D156" s="10">
        <f>C156/3608.9/12*1000</f>
        <v>1.0494887638892738</v>
      </c>
    </row>
    <row r="157" spans="1:4" ht="12.75">
      <c r="A157" s="18" t="s">
        <v>18</v>
      </c>
      <c r="B157" s="18"/>
      <c r="C157" s="17">
        <v>0</v>
      </c>
      <c r="D157" s="10">
        <f>C157/3608.9/12*1000</f>
        <v>0</v>
      </c>
    </row>
    <row r="158" spans="1:4" ht="12.75" customHeight="1">
      <c r="A158" s="19" t="s">
        <v>19</v>
      </c>
      <c r="B158" s="19"/>
      <c r="C158" s="13">
        <f>C159+C161+C160</f>
        <v>264.09999999999997</v>
      </c>
      <c r="D158" s="13">
        <f>D159+D161+D160</f>
        <v>6.098349450894548</v>
      </c>
    </row>
    <row r="159" spans="1:4" ht="12.75">
      <c r="A159" s="2"/>
      <c r="B159" s="15" t="s">
        <v>20</v>
      </c>
      <c r="C159" s="9">
        <v>255.63</v>
      </c>
      <c r="D159" s="10">
        <f>C159/3608.9/12*1000</f>
        <v>5.902768156501981</v>
      </c>
    </row>
    <row r="160" spans="1:4" ht="12.75">
      <c r="A160" s="2"/>
      <c r="B160" s="15" t="s">
        <v>21</v>
      </c>
      <c r="C160" s="10">
        <v>7.32</v>
      </c>
      <c r="D160" s="10">
        <f>C160/3608.9/12*1000</f>
        <v>0.16902657319404804</v>
      </c>
    </row>
    <row r="161" spans="1:4" ht="12.75">
      <c r="A161" s="2"/>
      <c r="B161" s="20" t="s">
        <v>22</v>
      </c>
      <c r="C161" s="10">
        <v>1.15</v>
      </c>
      <c r="D161" s="10">
        <f>C161/3608.9/12*1000</f>
        <v>0.026554721198518472</v>
      </c>
    </row>
    <row r="162" spans="1:4" ht="12.75">
      <c r="A162" s="12" t="s">
        <v>23</v>
      </c>
      <c r="B162" s="12"/>
      <c r="C162" s="13">
        <v>26.68</v>
      </c>
      <c r="D162" s="10">
        <f>C162/3608.9/12*1000</f>
        <v>0.6160695318056286</v>
      </c>
    </row>
    <row r="163" spans="1:4" ht="12.75">
      <c r="A163" s="21" t="s">
        <v>52</v>
      </c>
      <c r="B163" s="21"/>
      <c r="C163" s="1">
        <v>146.14</v>
      </c>
      <c r="D163" s="10">
        <f>C163/3608.9/12*1000</f>
        <v>3.374527787783904</v>
      </c>
    </row>
    <row r="164" spans="1:4" ht="12.75">
      <c r="A164" s="2"/>
      <c r="B164" s="11" t="s">
        <v>25</v>
      </c>
      <c r="C164" s="13">
        <f>C153+C154+C158+C162+C163</f>
        <v>798.5799999999999</v>
      </c>
      <c r="D164" s="13">
        <f>D153+D154+D158+D162+D163</f>
        <v>18.440060221489464</v>
      </c>
    </row>
    <row r="165" spans="1:4" ht="12.75">
      <c r="A165" s="2">
        <v>4</v>
      </c>
      <c r="B165" s="11" t="s">
        <v>26</v>
      </c>
      <c r="C165" s="7"/>
      <c r="D165" s="7"/>
    </row>
    <row r="166" spans="1:4" ht="12.75">
      <c r="A166" s="5">
        <v>5</v>
      </c>
      <c r="B166" s="11" t="s">
        <v>11</v>
      </c>
      <c r="C166" s="13">
        <f>C164-C150/1000</f>
        <v>-90.70906000000014</v>
      </c>
      <c r="D166" s="13"/>
    </row>
    <row r="167" spans="1:4" ht="12.75">
      <c r="A167" s="22"/>
      <c r="B167" s="22"/>
      <c r="C167" s="22"/>
      <c r="D167" s="22"/>
    </row>
    <row r="168" spans="1:4" ht="12.75">
      <c r="A168" s="12" t="s">
        <v>38</v>
      </c>
      <c r="B168" s="12"/>
      <c r="C168" s="37" t="s">
        <v>5</v>
      </c>
      <c r="D168" s="28"/>
    </row>
    <row r="169" spans="1:4" ht="12.75">
      <c r="A169" s="28"/>
      <c r="B169" s="27" t="s">
        <v>39</v>
      </c>
      <c r="C169" s="28">
        <v>39048.62</v>
      </c>
      <c r="D169" s="28"/>
    </row>
    <row r="170" spans="1:4" ht="12.75">
      <c r="A170" s="5"/>
      <c r="B170" s="22" t="s">
        <v>40</v>
      </c>
      <c r="C170" s="28">
        <v>38817.21</v>
      </c>
      <c r="D170" s="28"/>
    </row>
    <row r="171" spans="1:4" ht="12.75">
      <c r="A171" s="5"/>
      <c r="B171" s="29" t="s">
        <v>11</v>
      </c>
      <c r="C171" s="30">
        <f>C170-C169</f>
        <v>-231.4100000000035</v>
      </c>
      <c r="D171" s="28"/>
    </row>
    <row r="172" spans="1:4" ht="12.75">
      <c r="A172" s="5"/>
      <c r="B172" s="27" t="s">
        <v>41</v>
      </c>
      <c r="C172" s="28">
        <v>43162.52</v>
      </c>
      <c r="D172" s="28"/>
    </row>
    <row r="173" spans="1:4" ht="12.75">
      <c r="A173" s="5"/>
      <c r="B173" s="22" t="s">
        <v>42</v>
      </c>
      <c r="C173" s="28">
        <v>42882.88</v>
      </c>
      <c r="D173" s="28"/>
    </row>
    <row r="174" spans="1:4" ht="12.75">
      <c r="A174" s="5"/>
      <c r="B174" s="29" t="s">
        <v>11</v>
      </c>
      <c r="C174" s="30">
        <f>C173-C172</f>
        <v>-279.6399999999994</v>
      </c>
      <c r="D174" s="28"/>
    </row>
    <row r="175" spans="1:4" ht="12.75">
      <c r="A175" s="5"/>
      <c r="B175" s="27" t="s">
        <v>43</v>
      </c>
      <c r="C175" s="28">
        <v>23874.49</v>
      </c>
      <c r="D175" s="28"/>
    </row>
    <row r="176" spans="1:4" ht="12.75">
      <c r="A176" s="5"/>
      <c r="B176" s="22" t="s">
        <v>44</v>
      </c>
      <c r="C176" s="28">
        <v>21648.96</v>
      </c>
      <c r="D176" s="28"/>
    </row>
    <row r="177" spans="1:4" ht="12.75">
      <c r="A177" s="5"/>
      <c r="B177" s="29" t="s">
        <v>11</v>
      </c>
      <c r="C177" s="30">
        <f>C176-C175</f>
        <v>-2225.5300000000025</v>
      </c>
      <c r="D177" s="28"/>
    </row>
    <row r="178" spans="1:4" ht="12.75">
      <c r="A178" s="12"/>
      <c r="B178" s="12" t="s">
        <v>45</v>
      </c>
      <c r="C178" s="32">
        <f>C171+C174+C177</f>
        <v>-2736.5800000000054</v>
      </c>
      <c r="D178" s="28"/>
    </row>
    <row r="179" spans="1:4" ht="12.75">
      <c r="A179" s="12"/>
      <c r="B179" s="12"/>
      <c r="C179" s="28"/>
      <c r="D179" s="28"/>
    </row>
    <row r="180" spans="1:4" ht="12.75">
      <c r="A180" s="12"/>
      <c r="B180" s="14" t="s">
        <v>46</v>
      </c>
      <c r="C180" s="33">
        <v>-85.47</v>
      </c>
      <c r="D180" s="28"/>
    </row>
    <row r="181" spans="1:4" ht="12.75">
      <c r="A181" s="22" t="s">
        <v>53</v>
      </c>
      <c r="B181" s="22"/>
      <c r="C181" s="22"/>
      <c r="D181" s="22"/>
    </row>
    <row r="182" spans="1:2" ht="12.75">
      <c r="A182" s="24"/>
      <c r="B182" s="38"/>
    </row>
    <row r="183" spans="1:2" ht="12.75">
      <c r="A183" s="35"/>
      <c r="B183" s="35"/>
    </row>
    <row r="184" spans="1:4" ht="12.75">
      <c r="A184" s="1" t="s">
        <v>0</v>
      </c>
      <c r="B184" s="1"/>
      <c r="C184" s="1"/>
      <c r="D184" s="1"/>
    </row>
    <row r="185" spans="1:4" ht="12.75">
      <c r="A185" s="1" t="s">
        <v>28</v>
      </c>
      <c r="B185" s="1"/>
      <c r="C185" s="1"/>
      <c r="D185" s="1"/>
    </row>
    <row r="186" spans="1:4" ht="12.75">
      <c r="A186" s="1" t="s">
        <v>54</v>
      </c>
      <c r="B186" s="1"/>
      <c r="C186" s="1"/>
      <c r="D186" s="1"/>
    </row>
    <row r="187" spans="1:4" ht="12.75" customHeight="1">
      <c r="A187" s="2"/>
      <c r="B187" s="2" t="s">
        <v>3</v>
      </c>
      <c r="C187" s="3" t="s">
        <v>55</v>
      </c>
      <c r="D187" s="3"/>
    </row>
    <row r="188" spans="1:4" ht="12.75">
      <c r="A188" s="2"/>
      <c r="B188" s="2"/>
      <c r="C188" s="4" t="s">
        <v>5</v>
      </c>
      <c r="D188" s="4" t="s">
        <v>6</v>
      </c>
    </row>
    <row r="189" spans="1:4" ht="12.75">
      <c r="A189" s="5">
        <v>1</v>
      </c>
      <c r="B189" s="6" t="s">
        <v>7</v>
      </c>
      <c r="C189" s="1">
        <v>519.71</v>
      </c>
      <c r="D189" s="1"/>
    </row>
    <row r="190" spans="1:4" ht="12.75">
      <c r="A190" s="5">
        <v>2</v>
      </c>
      <c r="B190" s="8" t="s">
        <v>56</v>
      </c>
      <c r="C190" s="9" t="s">
        <v>3</v>
      </c>
      <c r="D190" s="9"/>
    </row>
    <row r="191" spans="1:4" ht="12.75">
      <c r="A191" s="5"/>
      <c r="B191" s="27" t="s">
        <v>9</v>
      </c>
      <c r="C191" s="10">
        <v>144080.24</v>
      </c>
      <c r="D191" s="10"/>
    </row>
    <row r="192" spans="1:4" ht="12.75">
      <c r="A192" s="5"/>
      <c r="B192" s="27" t="s">
        <v>57</v>
      </c>
      <c r="C192" s="10">
        <v>101038.63</v>
      </c>
      <c r="D192" s="10"/>
    </row>
    <row r="193" spans="1:4" ht="12.75">
      <c r="A193" s="5"/>
      <c r="B193" s="27" t="s">
        <v>11</v>
      </c>
      <c r="C193" s="10">
        <f>C192-C191</f>
        <v>-43041.609999999986</v>
      </c>
      <c r="D193" s="10"/>
    </row>
    <row r="194" spans="1:4" ht="12.75">
      <c r="A194" s="5">
        <v>3</v>
      </c>
      <c r="B194" s="11" t="s">
        <v>12</v>
      </c>
      <c r="C194" s="1" t="s">
        <v>13</v>
      </c>
      <c r="D194" s="1"/>
    </row>
    <row r="195" spans="1:4" ht="12.75">
      <c r="A195" s="12" t="s">
        <v>14</v>
      </c>
      <c r="B195" s="12"/>
      <c r="C195" s="13">
        <v>19.45</v>
      </c>
      <c r="D195" s="13">
        <f>C195/519.71/12*1000</f>
        <v>3.118726469248876</v>
      </c>
    </row>
    <row r="196" spans="1:4" ht="12.75" customHeight="1">
      <c r="A196" s="14" t="s">
        <v>15</v>
      </c>
      <c r="B196" s="14"/>
      <c r="C196" s="1">
        <f>C197+C198+C199</f>
        <v>42.76</v>
      </c>
      <c r="D196" s="1">
        <f>D197+D198+D199</f>
        <v>6.85638785733069</v>
      </c>
    </row>
    <row r="197" spans="1:4" ht="12.75">
      <c r="A197" s="2"/>
      <c r="B197" s="15" t="s">
        <v>16</v>
      </c>
      <c r="C197" s="16">
        <v>28</v>
      </c>
      <c r="D197" s="10">
        <f>C197/519.71/12*1000</f>
        <v>4.489683349047224</v>
      </c>
    </row>
    <row r="198" spans="1:4" ht="12.75">
      <c r="A198" s="2"/>
      <c r="B198" s="15" t="s">
        <v>17</v>
      </c>
      <c r="C198" s="23">
        <v>14.76</v>
      </c>
      <c r="D198" s="10">
        <f>C198/519.71/12*1000</f>
        <v>2.3667045082834655</v>
      </c>
    </row>
    <row r="199" spans="1:4" ht="12.75">
      <c r="A199" s="18" t="s">
        <v>18</v>
      </c>
      <c r="B199" s="18"/>
      <c r="C199" s="17">
        <v>0</v>
      </c>
      <c r="D199" s="10">
        <f>C199/519.71/12*1000</f>
        <v>0</v>
      </c>
    </row>
    <row r="200" spans="1:4" ht="12.75" customHeight="1">
      <c r="A200" s="19" t="s">
        <v>19</v>
      </c>
      <c r="B200" s="19"/>
      <c r="C200" s="13">
        <f>C201+C203+C202</f>
        <v>36.18</v>
      </c>
      <c r="D200" s="13">
        <f>D201+D203+D202</f>
        <v>5.801312270304591</v>
      </c>
    </row>
    <row r="201" spans="1:4" ht="12.75">
      <c r="A201" s="2"/>
      <c r="B201" s="15" t="s">
        <v>20</v>
      </c>
      <c r="C201" s="9">
        <v>36.13</v>
      </c>
      <c r="D201" s="10">
        <f>C201/519.71/12*1000</f>
        <v>5.793294978609865</v>
      </c>
    </row>
    <row r="202" spans="1:4" ht="12.75">
      <c r="A202" s="2"/>
      <c r="B202" s="15" t="s">
        <v>21</v>
      </c>
      <c r="C202" s="10">
        <v>0.05</v>
      </c>
      <c r="D202" s="10">
        <f>C202/519.71/12*1000</f>
        <v>0.008017291694727188</v>
      </c>
    </row>
    <row r="203" spans="1:4" ht="12.75">
      <c r="A203" s="2"/>
      <c r="B203" s="20" t="s">
        <v>22</v>
      </c>
      <c r="C203" s="10">
        <v>0</v>
      </c>
      <c r="D203" s="10">
        <f>C203/519.71/12*1000</f>
        <v>0</v>
      </c>
    </row>
    <row r="204" spans="1:4" ht="12.75">
      <c r="A204" s="12" t="s">
        <v>23</v>
      </c>
      <c r="B204" s="12"/>
      <c r="C204" s="13">
        <v>3.03</v>
      </c>
      <c r="D204" s="10">
        <f>C204/519.71/12*1000</f>
        <v>0.4858478767004675</v>
      </c>
    </row>
    <row r="205" spans="1:4" ht="12.75">
      <c r="A205" s="21" t="s">
        <v>37</v>
      </c>
      <c r="B205" s="21"/>
      <c r="C205" s="13">
        <v>21.05</v>
      </c>
      <c r="D205" s="10">
        <f>C205/519.71/12*1000</f>
        <v>3.375279803480146</v>
      </c>
    </row>
    <row r="206" spans="1:4" ht="12.75">
      <c r="A206" s="2"/>
      <c r="B206" s="11" t="s">
        <v>25</v>
      </c>
      <c r="C206" s="7">
        <f>C195+C196+C200+C204+C205</f>
        <v>122.46999999999998</v>
      </c>
      <c r="D206" s="13">
        <f>D195+D196+D200+D204+D205</f>
        <v>19.637554277064773</v>
      </c>
    </row>
    <row r="207" spans="1:4" ht="12.75">
      <c r="A207" s="2">
        <v>4</v>
      </c>
      <c r="B207" s="11" t="s">
        <v>26</v>
      </c>
      <c r="C207" s="7"/>
      <c r="D207" s="7"/>
    </row>
    <row r="208" spans="1:4" ht="12.75">
      <c r="A208" s="5">
        <v>5</v>
      </c>
      <c r="B208" s="11" t="s">
        <v>11</v>
      </c>
      <c r="C208" s="13">
        <f>C206-C192/1000</f>
        <v>21.431369999999987</v>
      </c>
      <c r="D208" s="13"/>
    </row>
    <row r="209" spans="1:4" ht="12.75">
      <c r="A209" s="22"/>
      <c r="B209" s="22"/>
      <c r="C209" s="22"/>
      <c r="D209" s="22"/>
    </row>
    <row r="210" spans="1:4" ht="12.75">
      <c r="A210" s="22" t="s">
        <v>27</v>
      </c>
      <c r="B210" s="22"/>
      <c r="C210" s="22"/>
      <c r="D210" s="22"/>
    </row>
    <row r="212" spans="1:4" ht="12.75">
      <c r="A212" s="1" t="s">
        <v>0</v>
      </c>
      <c r="B212" s="1"/>
      <c r="C212" s="1"/>
      <c r="D212" s="1"/>
    </row>
    <row r="213" spans="1:4" ht="12.75">
      <c r="A213" s="1" t="s">
        <v>28</v>
      </c>
      <c r="B213" s="1"/>
      <c r="C213" s="1"/>
      <c r="D213" s="1"/>
    </row>
    <row r="214" spans="1:4" ht="12.75">
      <c r="A214" s="1" t="s">
        <v>58</v>
      </c>
      <c r="B214" s="1"/>
      <c r="C214" s="1"/>
      <c r="D214" s="1"/>
    </row>
    <row r="215" spans="1:4" ht="12.75" customHeight="1">
      <c r="A215" s="2"/>
      <c r="B215" s="2" t="s">
        <v>3</v>
      </c>
      <c r="C215" s="3" t="s">
        <v>4</v>
      </c>
      <c r="D215" s="3"/>
    </row>
    <row r="216" spans="1:4" ht="12.75">
      <c r="A216" s="2"/>
      <c r="B216" s="2"/>
      <c r="C216" s="4" t="s">
        <v>5</v>
      </c>
      <c r="D216" s="4" t="s">
        <v>6</v>
      </c>
    </row>
    <row r="217" spans="1:4" ht="12.75">
      <c r="A217" s="5">
        <v>1</v>
      </c>
      <c r="B217" s="6" t="s">
        <v>7</v>
      </c>
      <c r="C217" s="1">
        <v>446.6</v>
      </c>
      <c r="D217" s="1"/>
    </row>
    <row r="218" spans="1:4" ht="12.75">
      <c r="A218" s="5">
        <v>2</v>
      </c>
      <c r="B218" s="8" t="s">
        <v>59</v>
      </c>
      <c r="C218" s="9" t="s">
        <v>3</v>
      </c>
      <c r="D218" s="9"/>
    </row>
    <row r="219" spans="1:4" ht="12.75">
      <c r="A219" s="5"/>
      <c r="B219" s="27" t="s">
        <v>9</v>
      </c>
      <c r="C219" s="10">
        <v>123847.12</v>
      </c>
      <c r="D219" s="10"/>
    </row>
    <row r="220" spans="1:4" ht="12.75">
      <c r="A220" s="5"/>
      <c r="B220" s="27" t="s">
        <v>10</v>
      </c>
      <c r="C220" s="10">
        <v>119281.53</v>
      </c>
      <c r="D220" s="10"/>
    </row>
    <row r="221" spans="1:4" ht="12.75">
      <c r="A221" s="5"/>
      <c r="B221" s="27" t="s">
        <v>11</v>
      </c>
      <c r="C221" s="10">
        <f>C220-C219</f>
        <v>-4565.5899999999965</v>
      </c>
      <c r="D221" s="10"/>
    </row>
    <row r="222" spans="1:4" ht="12.75">
      <c r="A222" s="5">
        <v>3</v>
      </c>
      <c r="B222" s="11" t="s">
        <v>12</v>
      </c>
      <c r="C222" s="1" t="s">
        <v>13</v>
      </c>
      <c r="D222" s="1"/>
    </row>
    <row r="223" spans="1:4" ht="12.75">
      <c r="A223" s="12" t="s">
        <v>14</v>
      </c>
      <c r="B223" s="12"/>
      <c r="C223" s="13">
        <v>16.7</v>
      </c>
      <c r="D223" s="13">
        <f>C223/446.6/12*1000</f>
        <v>3.116136736826392</v>
      </c>
    </row>
    <row r="224" spans="1:4" ht="12.75" customHeight="1">
      <c r="A224" s="14" t="s">
        <v>15</v>
      </c>
      <c r="B224" s="14"/>
      <c r="C224" s="1">
        <f>C225+C226+C227</f>
        <v>66.42999999999999</v>
      </c>
      <c r="D224" s="1">
        <f>D225+D226+D227</f>
        <v>12.395506792058514</v>
      </c>
    </row>
    <row r="225" spans="1:4" ht="12.75">
      <c r="A225" s="2"/>
      <c r="B225" s="15" t="s">
        <v>16</v>
      </c>
      <c r="C225" s="16">
        <v>24.07</v>
      </c>
      <c r="D225" s="10">
        <f>C225/446.6/12*1000</f>
        <v>4.491341991341991</v>
      </c>
    </row>
    <row r="226" spans="1:4" ht="12.75">
      <c r="A226" s="2"/>
      <c r="B226" s="15" t="s">
        <v>17</v>
      </c>
      <c r="C226" s="23">
        <v>39.3</v>
      </c>
      <c r="D226" s="10">
        <f>C226/446.6/12*1000</f>
        <v>7.333184057321987</v>
      </c>
    </row>
    <row r="227" spans="1:4" ht="12.75">
      <c r="A227" s="18" t="s">
        <v>18</v>
      </c>
      <c r="B227" s="18"/>
      <c r="C227" s="17">
        <v>3.06</v>
      </c>
      <c r="D227" s="10">
        <f>C227/446.6/12*1000</f>
        <v>0.5709807433945365</v>
      </c>
    </row>
    <row r="228" spans="1:4" ht="12.75" customHeight="1">
      <c r="A228" s="19" t="s">
        <v>19</v>
      </c>
      <c r="B228" s="19"/>
      <c r="C228" s="13">
        <f>C229+C231+C230</f>
        <v>31.060000000000002</v>
      </c>
      <c r="D228" s="13">
        <f>D229+D231+D230</f>
        <v>5.795641140468726</v>
      </c>
    </row>
    <row r="229" spans="1:4" ht="12.75">
      <c r="A229" s="2"/>
      <c r="B229" s="15" t="s">
        <v>20</v>
      </c>
      <c r="C229" s="9">
        <v>30.8</v>
      </c>
      <c r="D229" s="10">
        <f>C229/446.6/12*1000</f>
        <v>5.747126436781609</v>
      </c>
    </row>
    <row r="230" spans="1:4" ht="12.75">
      <c r="A230" s="2"/>
      <c r="B230" s="15" t="s">
        <v>21</v>
      </c>
      <c r="C230" s="10">
        <v>0.26</v>
      </c>
      <c r="D230" s="10">
        <f>C230/446.6/12*1000</f>
        <v>0.04851470368711748</v>
      </c>
    </row>
    <row r="231" spans="1:4" ht="12.75">
      <c r="A231" s="2"/>
      <c r="B231" s="20" t="s">
        <v>22</v>
      </c>
      <c r="C231" s="10">
        <v>0</v>
      </c>
      <c r="D231" s="10">
        <f>C231/446.6/12*1000</f>
        <v>0</v>
      </c>
    </row>
    <row r="232" spans="1:4" ht="12.75">
      <c r="A232" s="12" t="s">
        <v>23</v>
      </c>
      <c r="B232" s="12"/>
      <c r="C232" s="13">
        <v>3.58</v>
      </c>
      <c r="D232" s="10">
        <f>C232/446.6/12*1000</f>
        <v>0.6680101507687715</v>
      </c>
    </row>
    <row r="233" spans="1:4" ht="12.75">
      <c r="A233" s="21" t="s">
        <v>52</v>
      </c>
      <c r="B233" s="21"/>
      <c r="C233" s="1">
        <v>18.09</v>
      </c>
      <c r="D233" s="10">
        <f>C233/446.6/12*1000</f>
        <v>3.375503806538289</v>
      </c>
    </row>
    <row r="234" spans="1:4" ht="12.75">
      <c r="A234" s="2"/>
      <c r="B234" s="11" t="s">
        <v>25</v>
      </c>
      <c r="C234" s="7">
        <f>C223+C224+C228+C232+C233</f>
        <v>135.85999999999999</v>
      </c>
      <c r="D234" s="13">
        <f>D223+D224+D228+D232+D233</f>
        <v>25.350798626660698</v>
      </c>
    </row>
    <row r="235" spans="1:4" ht="12.75">
      <c r="A235" s="2">
        <v>4</v>
      </c>
      <c r="B235" s="11" t="s">
        <v>26</v>
      </c>
      <c r="C235" s="7"/>
      <c r="D235" s="7"/>
    </row>
    <row r="236" spans="1:4" ht="12.75">
      <c r="A236" s="5">
        <v>5</v>
      </c>
      <c r="B236" s="11" t="s">
        <v>11</v>
      </c>
      <c r="C236" s="13">
        <f>C234-C220/1000</f>
        <v>16.57846999999998</v>
      </c>
      <c r="D236" s="13"/>
    </row>
    <row r="237" spans="1:4" ht="12.75">
      <c r="A237" s="5"/>
      <c r="B237" s="11"/>
      <c r="C237" s="13"/>
      <c r="D237" s="13"/>
    </row>
    <row r="238" spans="1:4" ht="12.75">
      <c r="A238" s="22" t="s">
        <v>27</v>
      </c>
      <c r="B238" s="22"/>
      <c r="C238" s="22"/>
      <c r="D238" s="22"/>
    </row>
    <row r="240" spans="1:4" ht="12.75">
      <c r="A240" s="1" t="s">
        <v>0</v>
      </c>
      <c r="B240" s="1"/>
      <c r="C240" s="1"/>
      <c r="D240" s="1"/>
    </row>
    <row r="241" spans="1:4" ht="12.75">
      <c r="A241" s="1" t="s">
        <v>28</v>
      </c>
      <c r="B241" s="1"/>
      <c r="C241" s="1"/>
      <c r="D241" s="1"/>
    </row>
    <row r="242" spans="1:4" ht="12.75">
      <c r="A242" s="1" t="s">
        <v>60</v>
      </c>
      <c r="B242" s="1"/>
      <c r="C242" s="1"/>
      <c r="D242" s="1"/>
    </row>
    <row r="243" spans="1:4" ht="12.75" customHeight="1">
      <c r="A243" s="2"/>
      <c r="B243" s="2" t="s">
        <v>3</v>
      </c>
      <c r="C243" s="3" t="s">
        <v>4</v>
      </c>
      <c r="D243" s="3"/>
    </row>
    <row r="244" spans="1:4" ht="12.75">
      <c r="A244" s="2"/>
      <c r="B244" s="2"/>
      <c r="C244" s="4" t="s">
        <v>5</v>
      </c>
      <c r="D244" s="4" t="s">
        <v>6</v>
      </c>
    </row>
    <row r="245" spans="1:4" ht="12.75">
      <c r="A245" s="5">
        <v>1</v>
      </c>
      <c r="B245" s="6" t="s">
        <v>7</v>
      </c>
      <c r="C245" s="1">
        <v>403.9</v>
      </c>
      <c r="D245" s="1"/>
    </row>
    <row r="246" spans="1:4" ht="12.75">
      <c r="A246" s="5">
        <v>2</v>
      </c>
      <c r="B246" s="8" t="s">
        <v>61</v>
      </c>
      <c r="C246" s="9" t="s">
        <v>3</v>
      </c>
      <c r="D246" s="9"/>
    </row>
    <row r="247" spans="1:4" ht="12.75">
      <c r="A247" s="5"/>
      <c r="B247" s="27" t="s">
        <v>9</v>
      </c>
      <c r="C247" s="10">
        <v>97493.46</v>
      </c>
      <c r="D247" s="10"/>
    </row>
    <row r="248" spans="1:4" ht="12.75">
      <c r="A248" s="5"/>
      <c r="B248" s="27" t="s">
        <v>10</v>
      </c>
      <c r="C248" s="10">
        <v>91029.96</v>
      </c>
      <c r="D248" s="10"/>
    </row>
    <row r="249" spans="1:4" ht="12.75">
      <c r="A249" s="5"/>
      <c r="B249" s="27" t="s">
        <v>11</v>
      </c>
      <c r="C249" s="10">
        <f>C248-C247</f>
        <v>-6463.5</v>
      </c>
      <c r="D249" s="10"/>
    </row>
    <row r="250" spans="1:4" ht="12.75">
      <c r="A250" s="5">
        <v>3</v>
      </c>
      <c r="B250" s="11" t="s">
        <v>12</v>
      </c>
      <c r="C250" s="1" t="s">
        <v>13</v>
      </c>
      <c r="D250" s="1"/>
    </row>
    <row r="251" spans="1:4" ht="12.75">
      <c r="A251" s="12" t="s">
        <v>14</v>
      </c>
      <c r="B251" s="12"/>
      <c r="C251" s="13">
        <v>13.16</v>
      </c>
      <c r="D251" s="13">
        <f>C251/403.9/12*1000</f>
        <v>2.715193529751589</v>
      </c>
    </row>
    <row r="252" spans="1:4" ht="12.75" customHeight="1">
      <c r="A252" s="14" t="s">
        <v>15</v>
      </c>
      <c r="B252" s="14"/>
      <c r="C252" s="1">
        <f>C253+C254+C255</f>
        <v>23.78</v>
      </c>
      <c r="D252" s="1">
        <f>D253+D254+D255</f>
        <v>4.906329949657506</v>
      </c>
    </row>
    <row r="253" spans="1:4" ht="12.75">
      <c r="A253" s="2"/>
      <c r="B253" s="15" t="s">
        <v>16</v>
      </c>
      <c r="C253" s="16">
        <v>21.78</v>
      </c>
      <c r="D253" s="10">
        <f>C253/403.9/12*1000</f>
        <v>4.493686556078237</v>
      </c>
    </row>
    <row r="254" spans="1:4" ht="12.75">
      <c r="A254" s="2"/>
      <c r="B254" s="15" t="s">
        <v>17</v>
      </c>
      <c r="C254" s="39">
        <v>2</v>
      </c>
      <c r="D254" s="10">
        <f>C254/403.9/12*1000</f>
        <v>0.4126433935792688</v>
      </c>
    </row>
    <row r="255" spans="1:4" ht="12.75">
      <c r="A255" s="18" t="s">
        <v>18</v>
      </c>
      <c r="B255" s="18"/>
      <c r="C255" s="17">
        <v>0</v>
      </c>
      <c r="D255" s="10">
        <f>C255/403.9/12*1000</f>
        <v>0</v>
      </c>
    </row>
    <row r="256" spans="1:4" ht="12.75" customHeight="1">
      <c r="A256" s="19" t="s">
        <v>19</v>
      </c>
      <c r="B256" s="19"/>
      <c r="C256" s="13">
        <f>C257+C259+C258</f>
        <v>29.6</v>
      </c>
      <c r="D256" s="13">
        <f>D257+D259+D258</f>
        <v>6.107122224973178</v>
      </c>
    </row>
    <row r="257" spans="1:4" ht="12.75">
      <c r="A257" s="2"/>
      <c r="B257" s="15" t="s">
        <v>20</v>
      </c>
      <c r="C257" s="9">
        <v>29.3</v>
      </c>
      <c r="D257" s="10">
        <f>C257/403.9/12*1000</f>
        <v>6.045225715936288</v>
      </c>
    </row>
    <row r="258" spans="1:4" ht="12.75">
      <c r="A258" s="2"/>
      <c r="B258" s="15" t="s">
        <v>21</v>
      </c>
      <c r="C258" s="10">
        <v>0.30000000000000004</v>
      </c>
      <c r="D258" s="10">
        <f>C258/403.9/12*1000</f>
        <v>0.06189650903689033</v>
      </c>
    </row>
    <row r="259" spans="1:4" ht="12.75">
      <c r="A259" s="2"/>
      <c r="B259" s="20" t="s">
        <v>22</v>
      </c>
      <c r="C259" s="10">
        <v>0</v>
      </c>
      <c r="D259" s="10">
        <f>C259/403.9/12*1000</f>
        <v>0</v>
      </c>
    </row>
    <row r="260" spans="1:4" ht="12.75">
      <c r="A260" s="12" t="s">
        <v>23</v>
      </c>
      <c r="B260" s="12"/>
      <c r="C260" s="13">
        <v>2.73</v>
      </c>
      <c r="D260" s="10">
        <f>C260/403.9/12*1000</f>
        <v>0.563258232235702</v>
      </c>
    </row>
    <row r="261" spans="1:4" ht="12.75">
      <c r="A261" s="21" t="s">
        <v>52</v>
      </c>
      <c r="B261" s="21"/>
      <c r="C261" s="1">
        <v>16.37</v>
      </c>
      <c r="D261" s="10">
        <f>C261/403.9/12*1000</f>
        <v>3.377486176446315</v>
      </c>
    </row>
    <row r="262" spans="1:4" ht="12.75">
      <c r="A262" s="2"/>
      <c r="B262" s="11" t="s">
        <v>25</v>
      </c>
      <c r="C262" s="7">
        <f>C251+C252+C256+C260+C261</f>
        <v>85.64</v>
      </c>
      <c r="D262" s="13">
        <f>D251+D252+D256+D260+D261</f>
        <v>17.669390113064292</v>
      </c>
    </row>
    <row r="263" spans="1:4" ht="12.75">
      <c r="A263" s="2">
        <v>4</v>
      </c>
      <c r="B263" s="11" t="s">
        <v>26</v>
      </c>
      <c r="C263" s="7"/>
      <c r="D263" s="7"/>
    </row>
    <row r="264" spans="1:4" ht="12.75">
      <c r="A264" s="5">
        <v>5</v>
      </c>
      <c r="B264" s="11" t="s">
        <v>11</v>
      </c>
      <c r="C264" s="13">
        <f>C262-C248/1000</f>
        <v>-5.389960000000002</v>
      </c>
      <c r="D264" s="13"/>
    </row>
    <row r="265" spans="1:4" ht="12.75">
      <c r="A265" s="22"/>
      <c r="B265" s="22"/>
      <c r="C265" s="22"/>
      <c r="D265" s="22"/>
    </row>
    <row r="266" spans="1:4" ht="12.75">
      <c r="A266" s="22" t="s">
        <v>27</v>
      </c>
      <c r="B266" s="22"/>
      <c r="C266" s="22"/>
      <c r="D266" s="22"/>
    </row>
    <row r="267" spans="1:2" ht="12.75">
      <c r="A267" s="24"/>
      <c r="B267" s="25"/>
    </row>
    <row r="268" spans="1:2" ht="12.75">
      <c r="A268" s="24"/>
      <c r="B268" s="25"/>
    </row>
    <row r="269" spans="1:4" ht="12.75">
      <c r="A269" s="1" t="s">
        <v>0</v>
      </c>
      <c r="B269" s="1"/>
      <c r="C269" s="1"/>
      <c r="D269" s="1"/>
    </row>
    <row r="270" spans="1:4" ht="12.75">
      <c r="A270" s="1" t="s">
        <v>28</v>
      </c>
      <c r="B270" s="1"/>
      <c r="C270" s="1"/>
      <c r="D270" s="1"/>
    </row>
    <row r="271" spans="1:4" ht="12.75">
      <c r="A271" s="1" t="s">
        <v>62</v>
      </c>
      <c r="B271" s="1"/>
      <c r="C271" s="1"/>
      <c r="D271" s="1"/>
    </row>
    <row r="272" spans="1:4" ht="12.75" customHeight="1">
      <c r="A272" s="2"/>
      <c r="B272" s="2" t="s">
        <v>3</v>
      </c>
      <c r="C272" s="3" t="s">
        <v>4</v>
      </c>
      <c r="D272" s="3"/>
    </row>
    <row r="273" spans="1:4" ht="12.75">
      <c r="A273" s="2"/>
      <c r="B273" s="2"/>
      <c r="C273" s="4" t="s">
        <v>5</v>
      </c>
      <c r="D273" s="4" t="s">
        <v>6</v>
      </c>
    </row>
    <row r="274" spans="1:4" ht="12.75">
      <c r="A274" s="5">
        <v>1</v>
      </c>
      <c r="B274" s="6" t="s">
        <v>7</v>
      </c>
      <c r="C274" s="1">
        <v>359.7</v>
      </c>
      <c r="D274" s="1"/>
    </row>
    <row r="275" spans="1:4" ht="12.75">
      <c r="A275" s="5">
        <v>2</v>
      </c>
      <c r="B275" s="8" t="s">
        <v>63</v>
      </c>
      <c r="C275" s="9" t="s">
        <v>3</v>
      </c>
      <c r="D275" s="9"/>
    </row>
    <row r="276" spans="1:4" ht="12.75">
      <c r="A276" s="5"/>
      <c r="B276" s="27" t="s">
        <v>9</v>
      </c>
      <c r="C276" s="10">
        <v>99644.1</v>
      </c>
      <c r="D276" s="10"/>
    </row>
    <row r="277" spans="1:4" ht="12.75">
      <c r="A277" s="5"/>
      <c r="B277" s="27" t="s">
        <v>10</v>
      </c>
      <c r="C277" s="10">
        <v>98685.79</v>
      </c>
      <c r="D277" s="10"/>
    </row>
    <row r="278" spans="1:4" ht="12.75">
      <c r="A278" s="5"/>
      <c r="B278" s="27" t="s">
        <v>11</v>
      </c>
      <c r="C278" s="10">
        <f>C277-C276</f>
        <v>-958.3100000000122</v>
      </c>
      <c r="D278" s="10"/>
    </row>
    <row r="279" spans="1:4" ht="12.75">
      <c r="A279" s="5">
        <v>3</v>
      </c>
      <c r="B279" s="11" t="s">
        <v>12</v>
      </c>
      <c r="C279" s="1" t="s">
        <v>13</v>
      </c>
      <c r="D279" s="1"/>
    </row>
    <row r="280" spans="1:4" ht="12.75">
      <c r="A280" s="12" t="s">
        <v>14</v>
      </c>
      <c r="B280" s="12"/>
      <c r="C280" s="13">
        <v>13.45</v>
      </c>
      <c r="D280" s="13">
        <f>C280/359.7/12*1000</f>
        <v>3.1160226114354557</v>
      </c>
    </row>
    <row r="281" spans="1:4" ht="12.75" customHeight="1">
      <c r="A281" s="14" t="s">
        <v>15</v>
      </c>
      <c r="B281" s="14"/>
      <c r="C281" s="1">
        <f>C282+C283+C284</f>
        <v>49.42</v>
      </c>
      <c r="D281" s="13">
        <f>C281/359.7/12*1000</f>
        <v>11.44935594476879</v>
      </c>
    </row>
    <row r="282" spans="1:4" ht="12.75">
      <c r="A282" s="2"/>
      <c r="B282" s="15" t="s">
        <v>16</v>
      </c>
      <c r="C282" s="16">
        <v>19.42</v>
      </c>
      <c r="D282" s="13">
        <f>C282/359.7/12*1000</f>
        <v>4.499119636734316</v>
      </c>
    </row>
    <row r="283" spans="1:4" ht="12.75">
      <c r="A283" s="2"/>
      <c r="B283" s="15" t="s">
        <v>17</v>
      </c>
      <c r="C283" s="39">
        <v>30</v>
      </c>
      <c r="D283" s="13">
        <f>C283/359.7/12*1000</f>
        <v>6.950236308034474</v>
      </c>
    </row>
    <row r="284" spans="1:4" ht="12.75">
      <c r="A284" s="18" t="s">
        <v>18</v>
      </c>
      <c r="B284" s="18"/>
      <c r="C284" s="17">
        <v>0</v>
      </c>
      <c r="D284" s="13">
        <f>C284/359.7/12*1000</f>
        <v>0</v>
      </c>
    </row>
    <row r="285" spans="1:4" ht="12.75" customHeight="1">
      <c r="A285" s="19" t="s">
        <v>19</v>
      </c>
      <c r="B285" s="19"/>
      <c r="C285" s="13">
        <f>C286+C288+C287</f>
        <v>29</v>
      </c>
      <c r="D285" s="13">
        <f>C285/359.7/12*1000</f>
        <v>6.718561764433325</v>
      </c>
    </row>
    <row r="286" spans="1:4" ht="12.75">
      <c r="A286" s="2"/>
      <c r="B286" s="15" t="s">
        <v>20</v>
      </c>
      <c r="C286" s="9">
        <v>28.8</v>
      </c>
      <c r="D286" s="13">
        <f>C286/359.7/12*1000</f>
        <v>6.672226855713095</v>
      </c>
    </row>
    <row r="287" spans="1:4" ht="12.75">
      <c r="A287" s="2"/>
      <c r="B287" s="15" t="s">
        <v>21</v>
      </c>
      <c r="C287" s="10">
        <v>0.2</v>
      </c>
      <c r="D287" s="13">
        <f>C287/359.7/12*1000</f>
        <v>0.04633490872022982</v>
      </c>
    </row>
    <row r="288" spans="1:4" ht="12.75">
      <c r="A288" s="2"/>
      <c r="B288" s="20" t="s">
        <v>22</v>
      </c>
      <c r="C288" s="10">
        <v>0</v>
      </c>
      <c r="D288" s="13">
        <f>C288/359.7/12*1000</f>
        <v>0</v>
      </c>
    </row>
    <row r="289" spans="1:4" ht="12.75">
      <c r="A289" s="12" t="s">
        <v>23</v>
      </c>
      <c r="B289" s="12"/>
      <c r="C289" s="13">
        <v>2.96</v>
      </c>
      <c r="D289" s="13">
        <f>C289/359.7/12*1000</f>
        <v>0.6857566490594014</v>
      </c>
    </row>
    <row r="290" spans="1:4" ht="12.75">
      <c r="A290" s="21" t="s">
        <v>37</v>
      </c>
      <c r="B290" s="21"/>
      <c r="C290" s="1">
        <v>14.57</v>
      </c>
      <c r="D290" s="13">
        <f>C290/359.7/12*1000</f>
        <v>3.3754981002687425</v>
      </c>
    </row>
    <row r="291" spans="1:4" ht="12.75">
      <c r="A291" s="2"/>
      <c r="B291" s="11" t="s">
        <v>25</v>
      </c>
      <c r="C291" s="7">
        <f>C280+C281+C285+C289+C290</f>
        <v>109.4</v>
      </c>
      <c r="D291" s="13">
        <f>D280+D281+D285+D289+D290</f>
        <v>25.345195069965712</v>
      </c>
    </row>
    <row r="292" spans="1:4" ht="12.75">
      <c r="A292" s="2">
        <v>4</v>
      </c>
      <c r="B292" s="11" t="s">
        <v>26</v>
      </c>
      <c r="C292" s="7"/>
      <c r="D292" s="7"/>
    </row>
    <row r="293" spans="1:4" ht="12.75">
      <c r="A293" s="5">
        <v>5</v>
      </c>
      <c r="B293" s="11" t="s">
        <v>11</v>
      </c>
      <c r="C293" s="13">
        <f>C291-C277/1000</f>
        <v>10.714210000000008</v>
      </c>
      <c r="D293" s="13"/>
    </row>
    <row r="294" spans="1:4" ht="12.75">
      <c r="A294" s="22"/>
      <c r="B294" s="22"/>
      <c r="C294" s="22"/>
      <c r="D294" s="22"/>
    </row>
    <row r="295" spans="1:4" ht="12.75">
      <c r="A295" s="22" t="s">
        <v>27</v>
      </c>
      <c r="B295" s="22"/>
      <c r="C295" s="22"/>
      <c r="D295" s="22"/>
    </row>
    <row r="297" spans="1:4" ht="12.75">
      <c r="A297" s="1" t="s">
        <v>0</v>
      </c>
      <c r="B297" s="1"/>
      <c r="C297" s="1"/>
      <c r="D297" s="1"/>
    </row>
    <row r="298" spans="1:4" ht="12.75">
      <c r="A298" s="1" t="s">
        <v>28</v>
      </c>
      <c r="B298" s="1"/>
      <c r="C298" s="1"/>
      <c r="D298" s="1"/>
    </row>
    <row r="299" spans="1:4" ht="12.75">
      <c r="A299" s="1" t="s">
        <v>64</v>
      </c>
      <c r="B299" s="1"/>
      <c r="C299" s="1"/>
      <c r="D299" s="1"/>
    </row>
    <row r="300" spans="1:4" ht="12.75" customHeight="1">
      <c r="A300" s="2"/>
      <c r="B300" s="2" t="s">
        <v>3</v>
      </c>
      <c r="C300" s="3" t="s">
        <v>4</v>
      </c>
      <c r="D300" s="3"/>
    </row>
    <row r="301" spans="1:4" ht="12.75">
      <c r="A301" s="2"/>
      <c r="B301" s="2"/>
      <c r="C301" s="4" t="s">
        <v>5</v>
      </c>
      <c r="D301" s="4" t="s">
        <v>6</v>
      </c>
    </row>
    <row r="302" spans="1:4" ht="12.75">
      <c r="A302" s="5">
        <v>1</v>
      </c>
      <c r="B302" s="6" t="s">
        <v>7</v>
      </c>
      <c r="C302" s="1">
        <v>373.1</v>
      </c>
      <c r="D302" s="1"/>
    </row>
    <row r="303" spans="1:4" ht="12.75">
      <c r="A303" s="5">
        <v>2</v>
      </c>
      <c r="B303" s="8" t="s">
        <v>63</v>
      </c>
      <c r="C303" s="9" t="s">
        <v>3</v>
      </c>
      <c r="D303" s="9"/>
    </row>
    <row r="304" spans="1:4" ht="12.75">
      <c r="A304" s="5"/>
      <c r="B304" s="27" t="s">
        <v>9</v>
      </c>
      <c r="C304" s="10">
        <v>103356.18</v>
      </c>
      <c r="D304" s="10"/>
    </row>
    <row r="305" spans="1:4" ht="12.75">
      <c r="A305" s="5"/>
      <c r="B305" s="27" t="s">
        <v>10</v>
      </c>
      <c r="C305" s="10">
        <v>133156.69</v>
      </c>
      <c r="D305" s="10"/>
    </row>
    <row r="306" spans="1:4" ht="12.75">
      <c r="A306" s="5"/>
      <c r="B306" s="27" t="s">
        <v>11</v>
      </c>
      <c r="C306" s="10">
        <f>C305-C304</f>
        <v>29800.51000000001</v>
      </c>
      <c r="D306" s="10"/>
    </row>
    <row r="307" spans="1:4" ht="12.75">
      <c r="A307" s="5">
        <v>3</v>
      </c>
      <c r="B307" s="11" t="s">
        <v>12</v>
      </c>
      <c r="C307" s="1" t="s">
        <v>13</v>
      </c>
      <c r="D307" s="1"/>
    </row>
    <row r="308" spans="1:4" ht="12.75">
      <c r="A308" s="12" t="s">
        <v>14</v>
      </c>
      <c r="B308" s="12"/>
      <c r="C308" s="13">
        <v>14</v>
      </c>
      <c r="D308" s="13">
        <f>C308/373.1/12*1000</f>
        <v>3.1269543464665412</v>
      </c>
    </row>
    <row r="309" spans="1:4" ht="12.75" customHeight="1">
      <c r="A309" s="14" t="s">
        <v>15</v>
      </c>
      <c r="B309" s="14"/>
      <c r="C309" s="1">
        <f>C310+C311+C312</f>
        <v>26.17</v>
      </c>
      <c r="D309" s="1">
        <f>D310+D311+D312</f>
        <v>5.845171089073529</v>
      </c>
    </row>
    <row r="310" spans="1:4" ht="12.75">
      <c r="A310" s="2"/>
      <c r="B310" s="15" t="s">
        <v>16</v>
      </c>
      <c r="C310" s="16">
        <v>20</v>
      </c>
      <c r="D310" s="10">
        <f>C310/373.1/12*1000</f>
        <v>4.4670776378093455</v>
      </c>
    </row>
    <row r="311" spans="1:4" ht="12.75">
      <c r="A311" s="2"/>
      <c r="B311" s="15" t="s">
        <v>17</v>
      </c>
      <c r="C311" s="23">
        <v>6.17</v>
      </c>
      <c r="D311" s="10">
        <f>C311/373.1/12*1000</f>
        <v>1.378093451264183</v>
      </c>
    </row>
    <row r="312" spans="1:4" ht="12.75">
      <c r="A312" s="18" t="s">
        <v>18</v>
      </c>
      <c r="B312" s="18"/>
      <c r="C312" s="17">
        <v>0</v>
      </c>
      <c r="D312" s="10">
        <f>C312/373.1/12*1000</f>
        <v>0</v>
      </c>
    </row>
    <row r="313" spans="1:4" ht="12.75" customHeight="1">
      <c r="A313" s="19" t="s">
        <v>19</v>
      </c>
      <c r="B313" s="19"/>
      <c r="C313" s="13">
        <f>C314+C316+C315</f>
        <v>29.009999999999998</v>
      </c>
      <c r="D313" s="13">
        <f>D314+D316+D315</f>
        <v>6.479496113642455</v>
      </c>
    </row>
    <row r="314" spans="1:4" ht="12.75">
      <c r="A314" s="2"/>
      <c r="B314" s="15" t="s">
        <v>20</v>
      </c>
      <c r="C314" s="9">
        <v>28.65</v>
      </c>
      <c r="D314" s="10">
        <f>C314/373.1/12*1000</f>
        <v>6.399088716161886</v>
      </c>
    </row>
    <row r="315" spans="1:4" ht="12.75">
      <c r="A315" s="2"/>
      <c r="B315" s="15" t="s">
        <v>21</v>
      </c>
      <c r="C315" s="10">
        <v>0.36</v>
      </c>
      <c r="D315" s="10">
        <f>C315/373.1/12*1000</f>
        <v>0.0804073974805682</v>
      </c>
    </row>
    <row r="316" spans="1:4" ht="12.75">
      <c r="A316" s="2"/>
      <c r="B316" s="20" t="s">
        <v>22</v>
      </c>
      <c r="C316" s="10">
        <v>0</v>
      </c>
      <c r="D316" s="10">
        <f>C316/373.1/12*1000</f>
        <v>0</v>
      </c>
    </row>
    <row r="317" spans="1:4" ht="12.75">
      <c r="A317" s="12" t="s">
        <v>23</v>
      </c>
      <c r="B317" s="12"/>
      <c r="C317" s="13">
        <v>4</v>
      </c>
      <c r="D317" s="10">
        <f>C317/373.1/12*1000</f>
        <v>0.893415527561869</v>
      </c>
    </row>
    <row r="318" spans="1:4" ht="12.75">
      <c r="A318" s="21" t="s">
        <v>37</v>
      </c>
      <c r="B318" s="21"/>
      <c r="C318" s="1">
        <v>15.1</v>
      </c>
      <c r="D318" s="10">
        <f>C318/373.1/12*1000</f>
        <v>3.372643616546055</v>
      </c>
    </row>
    <row r="319" spans="1:4" ht="12.75">
      <c r="A319" s="2"/>
      <c r="B319" s="11" t="s">
        <v>25</v>
      </c>
      <c r="C319" s="7">
        <f>C308+C309+C313+C317+C318</f>
        <v>88.28</v>
      </c>
      <c r="D319" s="13">
        <f>D308+D309+D313+D317+D318</f>
        <v>19.717680693290447</v>
      </c>
    </row>
    <row r="320" spans="1:4" ht="12.75">
      <c r="A320" s="2">
        <v>4</v>
      </c>
      <c r="B320" s="11" t="s">
        <v>26</v>
      </c>
      <c r="C320" s="7"/>
      <c r="D320" s="7"/>
    </row>
    <row r="321" spans="1:4" ht="12.75">
      <c r="A321" s="5">
        <v>5</v>
      </c>
      <c r="B321" s="11" t="s">
        <v>11</v>
      </c>
      <c r="C321" s="13">
        <f>C319-C305/1000</f>
        <v>-44.876689999999996</v>
      </c>
      <c r="D321" s="13"/>
    </row>
    <row r="322" spans="1:4" ht="12.75">
      <c r="A322" s="22"/>
      <c r="B322" s="22"/>
      <c r="C322" s="22"/>
      <c r="D322" s="22"/>
    </row>
    <row r="323" spans="1:4" ht="12.75">
      <c r="A323" s="22" t="s">
        <v>27</v>
      </c>
      <c r="B323" s="22"/>
      <c r="C323" s="22"/>
      <c r="D323" s="22"/>
    </row>
    <row r="325" spans="1:4" ht="12.75">
      <c r="A325" s="1" t="s">
        <v>0</v>
      </c>
      <c r="B325" s="1"/>
      <c r="C325" s="1"/>
      <c r="D325" s="1"/>
    </row>
    <row r="326" spans="1:4" ht="12.75">
      <c r="A326" s="1" t="s">
        <v>28</v>
      </c>
      <c r="B326" s="1"/>
      <c r="C326" s="1"/>
      <c r="D326" s="1"/>
    </row>
    <row r="327" spans="1:4" ht="12.75">
      <c r="A327" s="1" t="s">
        <v>65</v>
      </c>
      <c r="B327" s="1"/>
      <c r="C327" s="1"/>
      <c r="D327" s="1"/>
    </row>
    <row r="328" spans="1:4" ht="12.75" customHeight="1">
      <c r="A328" s="2"/>
      <c r="B328" s="2" t="s">
        <v>3</v>
      </c>
      <c r="C328" s="3" t="s">
        <v>4</v>
      </c>
      <c r="D328" s="3"/>
    </row>
    <row r="329" spans="1:4" ht="12.75">
      <c r="A329" s="2"/>
      <c r="B329" s="2"/>
      <c r="C329" s="4" t="s">
        <v>5</v>
      </c>
      <c r="D329" s="4" t="s">
        <v>6</v>
      </c>
    </row>
    <row r="330" spans="1:4" ht="12.75">
      <c r="A330" s="5">
        <v>1</v>
      </c>
      <c r="B330" s="6" t="s">
        <v>7</v>
      </c>
      <c r="C330" s="1">
        <v>844.9</v>
      </c>
      <c r="D330" s="1"/>
    </row>
    <row r="331" spans="1:4" ht="12.75">
      <c r="A331" s="5">
        <v>2</v>
      </c>
      <c r="B331" s="8" t="s">
        <v>66</v>
      </c>
      <c r="C331" s="9" t="s">
        <v>3</v>
      </c>
      <c r="D331" s="9"/>
    </row>
    <row r="332" spans="1:4" ht="12.75">
      <c r="A332" s="5"/>
      <c r="B332" s="27" t="s">
        <v>9</v>
      </c>
      <c r="C332" s="10">
        <v>233598.68</v>
      </c>
      <c r="D332" s="10"/>
    </row>
    <row r="333" spans="1:4" ht="12.75">
      <c r="A333" s="5"/>
      <c r="B333" s="27" t="s">
        <v>10</v>
      </c>
      <c r="C333" s="10">
        <v>246806.28</v>
      </c>
      <c r="D333" s="10"/>
    </row>
    <row r="334" spans="1:4" ht="12.75">
      <c r="A334" s="5"/>
      <c r="B334" s="27" t="s">
        <v>11</v>
      </c>
      <c r="C334" s="10">
        <f>C333-C332</f>
        <v>13207.600000000006</v>
      </c>
      <c r="D334" s="10"/>
    </row>
    <row r="335" spans="1:4" ht="12.75">
      <c r="A335" s="5">
        <v>3</v>
      </c>
      <c r="B335" s="11" t="s">
        <v>12</v>
      </c>
      <c r="C335" s="1" t="s">
        <v>13</v>
      </c>
      <c r="D335" s="1"/>
    </row>
    <row r="336" spans="1:4" ht="12.75">
      <c r="A336" s="12" t="s">
        <v>14</v>
      </c>
      <c r="B336" s="12"/>
      <c r="C336" s="13">
        <v>31.5</v>
      </c>
      <c r="D336" s="13">
        <f>C336/844.9/12*1000</f>
        <v>3.106876553438277</v>
      </c>
    </row>
    <row r="337" spans="1:4" ht="12.75" customHeight="1">
      <c r="A337" s="14" t="s">
        <v>15</v>
      </c>
      <c r="B337" s="14"/>
      <c r="C337" s="1">
        <f>C338+C339+C340</f>
        <v>76.96</v>
      </c>
      <c r="D337" s="13">
        <f>C337/844.9/12*1000</f>
        <v>7.59064189055904</v>
      </c>
    </row>
    <row r="338" spans="1:4" ht="12.75">
      <c r="A338" s="2"/>
      <c r="B338" s="15" t="s">
        <v>16</v>
      </c>
      <c r="C338" s="16">
        <v>45.3</v>
      </c>
      <c r="D338" s="13">
        <f>C338/844.9/12*1000</f>
        <v>4.467984376849332</v>
      </c>
    </row>
    <row r="339" spans="1:4" ht="12.75">
      <c r="A339" s="2"/>
      <c r="B339" s="15" t="s">
        <v>17</v>
      </c>
      <c r="C339" s="23">
        <v>29.56</v>
      </c>
      <c r="D339" s="13">
        <f>C339/844.9/12*1000</f>
        <v>2.9155324101471574</v>
      </c>
    </row>
    <row r="340" spans="1:4" ht="12.75">
      <c r="A340" s="18" t="s">
        <v>18</v>
      </c>
      <c r="B340" s="18"/>
      <c r="C340" s="17">
        <v>2.1</v>
      </c>
      <c r="D340" s="13">
        <f>C340/844.9/12*1000</f>
        <v>0.2071251035625518</v>
      </c>
    </row>
    <row r="341" spans="1:4" ht="12.75" customHeight="1">
      <c r="A341" s="19" t="s">
        <v>19</v>
      </c>
      <c r="B341" s="19"/>
      <c r="C341" s="13">
        <f>C342+C344+C343</f>
        <v>62.660000000000004</v>
      </c>
      <c r="D341" s="13">
        <f>C341/844.9/12*1000</f>
        <v>6.180218566299759</v>
      </c>
    </row>
    <row r="342" spans="1:4" ht="12.75">
      <c r="A342" s="2"/>
      <c r="B342" s="15" t="s">
        <v>20</v>
      </c>
      <c r="C342" s="9">
        <v>59.1</v>
      </c>
      <c r="D342" s="13">
        <f>C342/844.9/12*1000</f>
        <v>5.829092200260385</v>
      </c>
    </row>
    <row r="343" spans="1:4" ht="12.75">
      <c r="A343" s="2"/>
      <c r="B343" s="15" t="s">
        <v>21</v>
      </c>
      <c r="C343" s="10">
        <v>3.56</v>
      </c>
      <c r="D343" s="13">
        <f>C343/844.9/12*1000</f>
        <v>0.3511263660393735</v>
      </c>
    </row>
    <row r="344" spans="1:4" ht="12.75">
      <c r="A344" s="2"/>
      <c r="B344" s="20" t="s">
        <v>22</v>
      </c>
      <c r="C344" s="10">
        <v>0</v>
      </c>
      <c r="D344" s="13">
        <f>C344/844.9/12*1000</f>
        <v>0</v>
      </c>
    </row>
    <row r="345" spans="1:4" ht="12.75">
      <c r="A345" s="12" t="s">
        <v>23</v>
      </c>
      <c r="B345" s="12"/>
      <c r="C345" s="13">
        <v>7.4</v>
      </c>
      <c r="D345" s="13">
        <f>C345/844.9/12*1000</f>
        <v>0.7298694125537539</v>
      </c>
    </row>
    <row r="346" spans="1:4" ht="12.75">
      <c r="A346" s="21" t="s">
        <v>37</v>
      </c>
      <c r="B346" s="21"/>
      <c r="C346" s="1">
        <v>34.14</v>
      </c>
      <c r="D346" s="13">
        <f>C346/844.9/12*1000</f>
        <v>3.3672623979169134</v>
      </c>
    </row>
    <row r="347" spans="1:4" ht="12.75">
      <c r="A347" s="2"/>
      <c r="B347" s="11" t="s">
        <v>25</v>
      </c>
      <c r="C347" s="7">
        <f>C336+C337+C341+C345+C346</f>
        <v>212.66000000000003</v>
      </c>
      <c r="D347" s="13">
        <f>D336+D337+D341+D345+D346</f>
        <v>20.974868820767743</v>
      </c>
    </row>
    <row r="348" spans="1:4" ht="12.75">
      <c r="A348" s="2">
        <v>4</v>
      </c>
      <c r="B348" s="11" t="s">
        <v>26</v>
      </c>
      <c r="C348" s="7"/>
      <c r="D348" s="7"/>
    </row>
    <row r="349" spans="1:4" ht="12.75">
      <c r="A349" s="5">
        <v>5</v>
      </c>
      <c r="B349" s="11" t="s">
        <v>11</v>
      </c>
      <c r="C349" s="13">
        <f>C347-C333/1000</f>
        <v>-34.14627999999996</v>
      </c>
      <c r="D349" s="13"/>
    </row>
    <row r="350" spans="1:4" ht="12.75">
      <c r="A350" s="22" t="s">
        <v>27</v>
      </c>
      <c r="B350" s="22"/>
      <c r="C350" s="22"/>
      <c r="D350" s="22"/>
    </row>
    <row r="353" spans="1:4" ht="12.75">
      <c r="A353" s="1" t="s">
        <v>0</v>
      </c>
      <c r="B353" s="1"/>
      <c r="C353" s="1"/>
      <c r="D353" s="1"/>
    </row>
    <row r="354" spans="1:4" ht="12.75">
      <c r="A354" s="1" t="s">
        <v>28</v>
      </c>
      <c r="B354" s="1"/>
      <c r="C354" s="1"/>
      <c r="D354" s="1"/>
    </row>
    <row r="355" spans="1:4" ht="12.75">
      <c r="A355" s="1" t="s">
        <v>67</v>
      </c>
      <c r="B355" s="1"/>
      <c r="C355" s="1"/>
      <c r="D355" s="1"/>
    </row>
    <row r="356" spans="1:4" ht="12.75" customHeight="1">
      <c r="A356" s="2"/>
      <c r="B356" s="2" t="s">
        <v>3</v>
      </c>
      <c r="C356" s="3" t="s">
        <v>4</v>
      </c>
      <c r="D356" s="3"/>
    </row>
    <row r="357" spans="1:4" ht="12.75">
      <c r="A357" s="2"/>
      <c r="B357" s="2"/>
      <c r="C357" s="4" t="s">
        <v>5</v>
      </c>
      <c r="D357" s="4" t="s">
        <v>6</v>
      </c>
    </row>
    <row r="358" spans="1:4" ht="12.75">
      <c r="A358" s="5">
        <v>1</v>
      </c>
      <c r="B358" s="6" t="s">
        <v>7</v>
      </c>
      <c r="C358" s="1">
        <v>2165.7</v>
      </c>
      <c r="D358" s="1"/>
    </row>
    <row r="359" spans="1:4" ht="12.75">
      <c r="A359" s="5">
        <v>2</v>
      </c>
      <c r="B359" s="8" t="s">
        <v>68</v>
      </c>
      <c r="C359" s="9" t="s">
        <v>3</v>
      </c>
      <c r="D359" s="9"/>
    </row>
    <row r="360" spans="1:4" ht="12.75">
      <c r="A360" s="5"/>
      <c r="B360" s="20" t="s">
        <v>69</v>
      </c>
      <c r="C360" s="10">
        <v>621763.54</v>
      </c>
      <c r="D360" s="10"/>
    </row>
    <row r="361" spans="1:4" ht="12.75">
      <c r="A361" s="5"/>
      <c r="B361" s="27" t="s">
        <v>70</v>
      </c>
      <c r="C361" s="10">
        <v>617112.38</v>
      </c>
      <c r="D361" s="10"/>
    </row>
    <row r="362" spans="1:4" ht="12.75">
      <c r="A362" s="5"/>
      <c r="B362" s="27" t="s">
        <v>11</v>
      </c>
      <c r="C362" s="10">
        <f>C361-C360</f>
        <v>-4651.160000000033</v>
      </c>
      <c r="D362" s="10"/>
    </row>
    <row r="363" spans="1:4" ht="12.75">
      <c r="A363" s="5">
        <v>3</v>
      </c>
      <c r="B363" s="11" t="s">
        <v>12</v>
      </c>
      <c r="C363" s="1" t="s">
        <v>13</v>
      </c>
      <c r="D363" s="1"/>
    </row>
    <row r="364" spans="1:4" ht="12.75">
      <c r="A364" s="12" t="s">
        <v>14</v>
      </c>
      <c r="B364" s="12"/>
      <c r="C364" s="13">
        <v>84</v>
      </c>
      <c r="D364" s="13">
        <f>C364/2165.7/12*1000</f>
        <v>3.232211294269751</v>
      </c>
    </row>
    <row r="365" spans="1:4" ht="12.75" customHeight="1">
      <c r="A365" s="14" t="s">
        <v>15</v>
      </c>
      <c r="B365" s="14"/>
      <c r="C365" s="1">
        <f>C366+C367+C368</f>
        <v>168.4</v>
      </c>
      <c r="D365" s="1">
        <f>D366+D367+D368</f>
        <v>6.479814070893168</v>
      </c>
    </row>
    <row r="366" spans="1:4" ht="12.75">
      <c r="A366" s="2"/>
      <c r="B366" s="15" t="s">
        <v>16</v>
      </c>
      <c r="C366" s="10">
        <v>116.3</v>
      </c>
      <c r="D366" s="10">
        <f>C366/2165.7/12*1000</f>
        <v>4.475073494328239</v>
      </c>
    </row>
    <row r="367" spans="1:4" ht="12.75">
      <c r="A367" s="2"/>
      <c r="B367" s="15" t="s">
        <v>17</v>
      </c>
      <c r="C367" s="17">
        <v>49.3</v>
      </c>
      <c r="D367" s="10">
        <f>C367/2165.7/12*1000</f>
        <v>1.8970002000892707</v>
      </c>
    </row>
    <row r="368" spans="1:4" ht="12.75">
      <c r="A368" s="18" t="s">
        <v>18</v>
      </c>
      <c r="B368" s="18"/>
      <c r="C368" s="17">
        <v>2.8</v>
      </c>
      <c r="D368" s="10">
        <f>C368/2165.7/12*1000</f>
        <v>0.10774037647565837</v>
      </c>
    </row>
    <row r="369" spans="1:4" ht="12.75" customHeight="1">
      <c r="A369" s="19" t="s">
        <v>19</v>
      </c>
      <c r="B369" s="19"/>
      <c r="C369" s="13">
        <f>C370+C372+C371</f>
        <v>165.3</v>
      </c>
      <c r="D369" s="13">
        <f>D370+D372+D371</f>
        <v>6.360530082652262</v>
      </c>
    </row>
    <row r="370" spans="1:4" ht="12.75">
      <c r="A370" s="2"/>
      <c r="B370" s="15" t="s">
        <v>20</v>
      </c>
      <c r="C370" s="9">
        <v>157.05</v>
      </c>
      <c r="D370" s="10">
        <f>C370/2165.7/12*1000</f>
        <v>6.0430807591079105</v>
      </c>
    </row>
    <row r="371" spans="1:4" ht="12.75">
      <c r="A371" s="2"/>
      <c r="B371" s="15" t="s">
        <v>21</v>
      </c>
      <c r="C371" s="10">
        <v>5.75</v>
      </c>
      <c r="D371" s="10">
        <f>C371/2165.7/12*1000</f>
        <v>0.2212525588339413</v>
      </c>
    </row>
    <row r="372" spans="1:4" ht="12.75">
      <c r="A372" s="2"/>
      <c r="B372" s="20" t="s">
        <v>22</v>
      </c>
      <c r="C372" s="10">
        <v>2.5</v>
      </c>
      <c r="D372" s="10">
        <f>C372/2165.7/12*1000</f>
        <v>0.09619676471040926</v>
      </c>
    </row>
    <row r="373" spans="1:4" ht="12.75">
      <c r="A373" s="2"/>
      <c r="B373" s="40" t="s">
        <v>71</v>
      </c>
      <c r="C373" s="10">
        <v>21.57</v>
      </c>
      <c r="D373" s="10">
        <f>C373/2165.7/12*1000</f>
        <v>0.8299856859214112</v>
      </c>
    </row>
    <row r="374" spans="1:4" ht="12.75">
      <c r="A374" s="12" t="s">
        <v>23</v>
      </c>
      <c r="B374" s="12"/>
      <c r="C374" s="13">
        <v>18.51</v>
      </c>
      <c r="D374" s="10">
        <f>C374/2165.7/12*1000</f>
        <v>0.7122408459158703</v>
      </c>
    </row>
    <row r="375" spans="1:4" ht="12.75">
      <c r="A375" s="21" t="s">
        <v>37</v>
      </c>
      <c r="B375" s="21"/>
      <c r="C375" s="1">
        <v>87.7</v>
      </c>
      <c r="D375" s="10">
        <f>C375/2165.7/12*1000</f>
        <v>3.3745825060411576</v>
      </c>
    </row>
    <row r="376" spans="1:4" ht="12.75">
      <c r="A376" s="2"/>
      <c r="B376" s="11" t="s">
        <v>25</v>
      </c>
      <c r="C376" s="7">
        <f>C364+C365+C369+C374+C375+C373</f>
        <v>545.4800000000001</v>
      </c>
      <c r="D376" s="13">
        <f>D364+D365+D369+D374+D375+D373</f>
        <v>20.98936448569362</v>
      </c>
    </row>
    <row r="377" spans="1:4" ht="12.75">
      <c r="A377" s="2">
        <v>4</v>
      </c>
      <c r="B377" s="11" t="s">
        <v>26</v>
      </c>
      <c r="C377" s="7"/>
      <c r="D377" s="7"/>
    </row>
    <row r="378" spans="1:4" ht="12.75">
      <c r="A378" s="5">
        <v>5</v>
      </c>
      <c r="B378" s="11" t="s">
        <v>11</v>
      </c>
      <c r="C378" s="13">
        <f>C376-C361/1000</f>
        <v>-71.6323799999999</v>
      </c>
      <c r="D378" s="13"/>
    </row>
    <row r="379" spans="1:4" ht="12.75">
      <c r="A379" s="22"/>
      <c r="B379" s="22"/>
      <c r="C379" s="22"/>
      <c r="D379" s="22"/>
    </row>
    <row r="380" spans="1:4" ht="12.75">
      <c r="A380" s="12" t="s">
        <v>38</v>
      </c>
      <c r="B380" s="12"/>
      <c r="C380" s="28"/>
      <c r="D380" s="28"/>
    </row>
    <row r="381" spans="1:4" ht="12.75">
      <c r="A381" s="28"/>
      <c r="B381" s="27" t="s">
        <v>39</v>
      </c>
      <c r="C381" s="28">
        <v>9019.85</v>
      </c>
      <c r="D381" s="28"/>
    </row>
    <row r="382" spans="1:4" ht="12.75">
      <c r="A382" s="5"/>
      <c r="B382" s="22" t="s">
        <v>40</v>
      </c>
      <c r="C382" s="28">
        <v>9455.68</v>
      </c>
      <c r="D382" s="28"/>
    </row>
    <row r="383" spans="1:4" ht="12.75">
      <c r="A383" s="5"/>
      <c r="B383" s="29" t="s">
        <v>11</v>
      </c>
      <c r="C383" s="30">
        <f>C382-C381</f>
        <v>435.8299999999999</v>
      </c>
      <c r="D383" s="28"/>
    </row>
    <row r="384" spans="1:4" ht="12.75">
      <c r="A384" s="5"/>
      <c r="B384" s="27" t="s">
        <v>41</v>
      </c>
      <c r="C384" s="31">
        <v>35466.23</v>
      </c>
      <c r="D384" s="28"/>
    </row>
    <row r="385" spans="1:4" ht="12.75">
      <c r="A385" s="5"/>
      <c r="B385" s="22" t="s">
        <v>42</v>
      </c>
      <c r="C385" s="28">
        <v>35485.57</v>
      </c>
      <c r="D385" s="28"/>
    </row>
    <row r="386" spans="1:4" ht="12.75">
      <c r="A386" s="5"/>
      <c r="B386" s="29" t="s">
        <v>11</v>
      </c>
      <c r="C386" s="30">
        <f>C385-C384</f>
        <v>19.339999999996508</v>
      </c>
      <c r="D386" s="28"/>
    </row>
    <row r="387" spans="1:4" ht="12.75">
      <c r="A387" s="5"/>
      <c r="B387" s="27" t="s">
        <v>72</v>
      </c>
      <c r="C387" s="28">
        <v>72164.89</v>
      </c>
      <c r="D387" s="28"/>
    </row>
    <row r="388" spans="1:4" ht="12.75">
      <c r="A388" s="5"/>
      <c r="B388" s="22" t="s">
        <v>73</v>
      </c>
      <c r="C388" s="28">
        <v>65029.63</v>
      </c>
      <c r="D388" s="28"/>
    </row>
    <row r="389" spans="1:4" ht="12.75">
      <c r="A389" s="5"/>
      <c r="B389" s="29" t="s">
        <v>11</v>
      </c>
      <c r="C389" s="30">
        <f>C388-C387</f>
        <v>-7135.260000000002</v>
      </c>
      <c r="D389" s="28"/>
    </row>
    <row r="390" spans="1:4" ht="12.75">
      <c r="A390" s="5"/>
      <c r="B390" s="27" t="s">
        <v>43</v>
      </c>
      <c r="C390" s="28">
        <v>13384.55</v>
      </c>
      <c r="D390" s="28"/>
    </row>
    <row r="391" spans="1:4" ht="12.75">
      <c r="A391" s="5"/>
      <c r="B391" s="22" t="s">
        <v>44</v>
      </c>
      <c r="C391" s="28">
        <v>13336.39</v>
      </c>
      <c r="D391" s="28"/>
    </row>
    <row r="392" spans="1:4" ht="12.75">
      <c r="A392" s="5"/>
      <c r="B392" s="29" t="s">
        <v>11</v>
      </c>
      <c r="C392" s="30">
        <f>C391-C390</f>
        <v>-48.159999999999854</v>
      </c>
      <c r="D392" s="28"/>
    </row>
    <row r="393" spans="1:4" ht="12.75">
      <c r="A393" s="12"/>
      <c r="B393" s="12" t="s">
        <v>74</v>
      </c>
      <c r="C393" s="32">
        <f>C383+C386+C392+C389</f>
        <v>-6728.2500000000055</v>
      </c>
      <c r="D393" s="28"/>
    </row>
    <row r="394" spans="1:4" ht="12.75">
      <c r="A394" s="12"/>
      <c r="B394" s="12"/>
      <c r="C394" s="28"/>
      <c r="D394" s="28"/>
    </row>
    <row r="395" spans="1:4" ht="12.75">
      <c r="A395" s="12"/>
      <c r="B395" s="14" t="s">
        <v>46</v>
      </c>
      <c r="C395" s="33">
        <v>-64.9</v>
      </c>
      <c r="D395" s="28"/>
    </row>
    <row r="396" spans="1:4" ht="12.75">
      <c r="A396" s="22" t="s">
        <v>27</v>
      </c>
      <c r="B396" s="22"/>
      <c r="C396" s="22"/>
      <c r="D396" s="22"/>
    </row>
    <row r="398" spans="1:4" ht="12.75">
      <c r="A398" s="1" t="s">
        <v>0</v>
      </c>
      <c r="B398" s="1"/>
      <c r="C398" s="1"/>
      <c r="D398" s="1"/>
    </row>
    <row r="399" spans="1:4" ht="12.75">
      <c r="A399" s="1" t="s">
        <v>28</v>
      </c>
      <c r="B399" s="1"/>
      <c r="C399" s="1"/>
      <c r="D399" s="1"/>
    </row>
    <row r="400" spans="1:4" ht="12.75">
      <c r="A400" s="1" t="s">
        <v>75</v>
      </c>
      <c r="B400" s="1"/>
      <c r="C400" s="1"/>
      <c r="D400" s="1"/>
    </row>
    <row r="401" spans="1:4" ht="12.75" customHeight="1">
      <c r="A401" s="2"/>
      <c r="B401" s="2" t="s">
        <v>3</v>
      </c>
      <c r="C401" s="3" t="s">
        <v>4</v>
      </c>
      <c r="D401" s="3"/>
    </row>
    <row r="402" spans="1:4" ht="12.75">
      <c r="A402" s="2"/>
      <c r="B402" s="2"/>
      <c r="C402" s="4" t="s">
        <v>5</v>
      </c>
      <c r="D402" s="4" t="s">
        <v>6</v>
      </c>
    </row>
    <row r="403" spans="1:4" ht="12.75">
      <c r="A403" s="5">
        <v>1</v>
      </c>
      <c r="B403" s="6" t="s">
        <v>7</v>
      </c>
      <c r="C403" s="1">
        <v>2157.3</v>
      </c>
      <c r="D403" s="1"/>
    </row>
    <row r="404" spans="1:4" ht="12.75">
      <c r="A404" s="5">
        <v>2</v>
      </c>
      <c r="B404" s="8" t="s">
        <v>68</v>
      </c>
      <c r="C404" s="9" t="s">
        <v>3</v>
      </c>
      <c r="D404" s="9"/>
    </row>
    <row r="405" spans="1:4" ht="12.75">
      <c r="A405" s="5"/>
      <c r="B405" s="27" t="s">
        <v>9</v>
      </c>
      <c r="C405" s="10">
        <v>564450.32</v>
      </c>
      <c r="D405" s="10"/>
    </row>
    <row r="406" spans="1:4" ht="12.75">
      <c r="A406" s="5"/>
      <c r="B406" s="27" t="s">
        <v>10</v>
      </c>
      <c r="C406" s="10">
        <v>559288.29</v>
      </c>
      <c r="D406" s="10"/>
    </row>
    <row r="407" spans="1:4" ht="12.75">
      <c r="A407" s="5"/>
      <c r="B407" s="27" t="s">
        <v>11</v>
      </c>
      <c r="C407" s="10">
        <f>C406-C405</f>
        <v>-5162.0299999999115</v>
      </c>
      <c r="D407" s="10"/>
    </row>
    <row r="408" spans="1:4" ht="12.75">
      <c r="A408" s="5">
        <v>3</v>
      </c>
      <c r="B408" s="11" t="s">
        <v>12</v>
      </c>
      <c r="C408" s="1" t="s">
        <v>13</v>
      </c>
      <c r="D408" s="1"/>
    </row>
    <row r="409" spans="1:4" ht="12.75">
      <c r="A409" s="12" t="s">
        <v>14</v>
      </c>
      <c r="B409" s="12"/>
      <c r="C409" s="13">
        <v>76.2</v>
      </c>
      <c r="D409" s="13">
        <f>C409/2157.3/12*1000</f>
        <v>2.943494182542994</v>
      </c>
    </row>
    <row r="410" spans="1:4" ht="12.75" customHeight="1">
      <c r="A410" s="14" t="s">
        <v>15</v>
      </c>
      <c r="B410" s="14"/>
      <c r="C410" s="1">
        <f>C411+C412+C413</f>
        <v>269.34000000000003</v>
      </c>
      <c r="D410" s="13">
        <f>C410/2157.3/12*1000</f>
        <v>10.404208964909841</v>
      </c>
    </row>
    <row r="411" spans="1:4" ht="12.75">
      <c r="A411" s="2"/>
      <c r="B411" s="15" t="s">
        <v>16</v>
      </c>
      <c r="C411" s="10">
        <v>115.7</v>
      </c>
      <c r="D411" s="13">
        <f>C411/2157.3/12*1000</f>
        <v>4.469321219425516</v>
      </c>
    </row>
    <row r="412" spans="1:4" ht="12.75">
      <c r="A412" s="2"/>
      <c r="B412" s="15" t="s">
        <v>17</v>
      </c>
      <c r="C412" s="23">
        <v>150.58</v>
      </c>
      <c r="D412" s="13">
        <f>C412/2157.3/12*1000</f>
        <v>5.816684435791653</v>
      </c>
    </row>
    <row r="413" spans="1:4" ht="12.75">
      <c r="A413" s="18" t="s">
        <v>18</v>
      </c>
      <c r="B413" s="18"/>
      <c r="C413" s="17">
        <v>3.06</v>
      </c>
      <c r="D413" s="13">
        <f>C413/2157.3/12*1000</f>
        <v>0.11820330969267138</v>
      </c>
    </row>
    <row r="414" spans="1:4" ht="12.75" customHeight="1">
      <c r="A414" s="19" t="s">
        <v>19</v>
      </c>
      <c r="B414" s="19"/>
      <c r="C414" s="13">
        <f>C415+C417+C416</f>
        <v>167.64000000000001</v>
      </c>
      <c r="D414" s="13">
        <f>C414/2157.3/12*1000</f>
        <v>6.475687201594585</v>
      </c>
    </row>
    <row r="415" spans="1:4" ht="12.75">
      <c r="A415" s="2"/>
      <c r="B415" s="15" t="s">
        <v>20</v>
      </c>
      <c r="C415" s="9">
        <v>161.47</v>
      </c>
      <c r="D415" s="13">
        <f>C415/2157.3/12*1000</f>
        <v>6.237349155580278</v>
      </c>
    </row>
    <row r="416" spans="1:4" ht="12.75">
      <c r="A416" s="2"/>
      <c r="B416" s="15" t="s">
        <v>21</v>
      </c>
      <c r="C416" s="10">
        <v>3.77</v>
      </c>
      <c r="D416" s="13">
        <f>C416/2157.3/12*1000</f>
        <v>0.14562956782397748</v>
      </c>
    </row>
    <row r="417" spans="1:4" ht="12.75">
      <c r="A417" s="2"/>
      <c r="B417" s="20" t="s">
        <v>22</v>
      </c>
      <c r="C417" s="10">
        <v>2.4</v>
      </c>
      <c r="D417" s="13">
        <f>C417/2157.3/12*1000</f>
        <v>0.0927084781903305</v>
      </c>
    </row>
    <row r="418" spans="1:4" ht="12.75">
      <c r="A418" s="12" t="s">
        <v>23</v>
      </c>
      <c r="B418" s="12"/>
      <c r="C418" s="13">
        <v>16.78</v>
      </c>
      <c r="D418" s="13">
        <f>C418/2157.3/12*1000</f>
        <v>0.6481867766807274</v>
      </c>
    </row>
    <row r="419" spans="1:4" ht="12.75">
      <c r="A419" s="21" t="s">
        <v>37</v>
      </c>
      <c r="B419" s="21"/>
      <c r="C419" s="1">
        <v>87.36</v>
      </c>
      <c r="D419" s="13">
        <f>C419/2157.3/12*1000</f>
        <v>3.3745886061280297</v>
      </c>
    </row>
    <row r="420" spans="1:4" ht="12.75">
      <c r="A420" s="2"/>
      <c r="B420" s="11" t="s">
        <v>25</v>
      </c>
      <c r="C420" s="7">
        <f>C409+C410+C414+C418+C419</f>
        <v>617.32</v>
      </c>
      <c r="D420" s="13">
        <f>D409+D410+D414+D418+D419</f>
        <v>23.84616573185618</v>
      </c>
    </row>
    <row r="421" spans="1:4" ht="12.75">
      <c r="A421" s="2">
        <v>4</v>
      </c>
      <c r="B421" s="11" t="s">
        <v>26</v>
      </c>
      <c r="C421" s="7"/>
      <c r="D421" s="7"/>
    </row>
    <row r="422" spans="1:4" ht="12.75">
      <c r="A422" s="5">
        <v>5</v>
      </c>
      <c r="B422" s="11" t="s">
        <v>11</v>
      </c>
      <c r="C422" s="13">
        <f>C420-C406/1000</f>
        <v>58.031709999999975</v>
      </c>
      <c r="D422" s="13"/>
    </row>
    <row r="423" spans="1:4" ht="12.75">
      <c r="A423" s="22"/>
      <c r="B423" s="22"/>
      <c r="C423" s="22"/>
      <c r="D423" s="22"/>
    </row>
    <row r="424" spans="1:4" ht="12.75">
      <c r="A424" s="12" t="s">
        <v>38</v>
      </c>
      <c r="B424" s="12"/>
      <c r="C424" s="28"/>
      <c r="D424" s="28"/>
    </row>
    <row r="425" spans="1:4" ht="12.75">
      <c r="A425" s="28"/>
      <c r="B425" s="27" t="s">
        <v>39</v>
      </c>
      <c r="C425" s="28">
        <v>10156.63</v>
      </c>
      <c r="D425" s="28"/>
    </row>
    <row r="426" spans="1:4" ht="12.75">
      <c r="A426" s="5"/>
      <c r="B426" s="22" t="s">
        <v>40</v>
      </c>
      <c r="C426" s="28">
        <v>10887.11</v>
      </c>
      <c r="D426" s="28"/>
    </row>
    <row r="427" spans="1:4" ht="12.75">
      <c r="A427" s="5"/>
      <c r="B427" s="29" t="s">
        <v>11</v>
      </c>
      <c r="C427" s="30">
        <f>C426-C425</f>
        <v>730.4800000000014</v>
      </c>
      <c r="D427" s="28"/>
    </row>
    <row r="428" spans="1:4" ht="12.75">
      <c r="A428" s="5"/>
      <c r="B428" s="27" t="s">
        <v>41</v>
      </c>
      <c r="C428" s="31">
        <v>13675.21</v>
      </c>
      <c r="D428" s="28"/>
    </row>
    <row r="429" spans="1:4" ht="12.75">
      <c r="A429" s="5"/>
      <c r="B429" s="22" t="s">
        <v>42</v>
      </c>
      <c r="C429" s="28">
        <v>14585.69</v>
      </c>
      <c r="D429" s="28"/>
    </row>
    <row r="430" spans="1:4" ht="12.75">
      <c r="A430" s="5"/>
      <c r="B430" s="29" t="s">
        <v>11</v>
      </c>
      <c r="C430" s="30">
        <f>C429-C428</f>
        <v>910.4800000000014</v>
      </c>
      <c r="D430" s="28"/>
    </row>
    <row r="431" spans="1:4" ht="12.75">
      <c r="A431" s="5"/>
      <c r="B431" s="27" t="s">
        <v>72</v>
      </c>
      <c r="C431" s="28">
        <v>19610.07</v>
      </c>
      <c r="D431" s="28"/>
    </row>
    <row r="432" spans="1:4" ht="12.75">
      <c r="A432" s="5"/>
      <c r="B432" s="22" t="s">
        <v>73</v>
      </c>
      <c r="C432" s="28">
        <v>19314.36</v>
      </c>
      <c r="D432" s="28"/>
    </row>
    <row r="433" spans="1:4" ht="12.75">
      <c r="A433" s="5"/>
      <c r="B433" s="29" t="s">
        <v>11</v>
      </c>
      <c r="C433" s="30">
        <f>C432-C431</f>
        <v>-295.7099999999991</v>
      </c>
      <c r="D433" s="28"/>
    </row>
    <row r="434" spans="1:4" ht="12.75">
      <c r="A434" s="5"/>
      <c r="B434" s="27" t="s">
        <v>43</v>
      </c>
      <c r="C434" s="28">
        <v>10395.62</v>
      </c>
      <c r="D434" s="28"/>
    </row>
    <row r="435" spans="1:4" ht="12.75">
      <c r="A435" s="5"/>
      <c r="B435" s="22" t="s">
        <v>44</v>
      </c>
      <c r="C435" s="28">
        <v>10057.22</v>
      </c>
      <c r="D435" s="28"/>
    </row>
    <row r="436" spans="1:4" ht="12.75">
      <c r="A436" s="5"/>
      <c r="B436" s="29" t="s">
        <v>11</v>
      </c>
      <c r="C436" s="30">
        <f>C435-C434</f>
        <v>-338.40000000000146</v>
      </c>
      <c r="D436" s="28"/>
    </row>
    <row r="437" spans="1:4" ht="12.75">
      <c r="A437" s="12"/>
      <c r="B437" s="12" t="s">
        <v>45</v>
      </c>
      <c r="C437" s="32">
        <f>C427+C430+C436+C433</f>
        <v>1006.8500000000022</v>
      </c>
      <c r="D437" s="28"/>
    </row>
    <row r="438" spans="1:4" ht="12.75">
      <c r="A438" s="12"/>
      <c r="B438" s="12"/>
      <c r="C438" s="28"/>
      <c r="D438" s="28"/>
    </row>
    <row r="439" spans="1:4" ht="12.75">
      <c r="A439" s="12"/>
      <c r="B439" s="14" t="s">
        <v>49</v>
      </c>
      <c r="C439" s="33">
        <v>57.03</v>
      </c>
      <c r="D439" s="28"/>
    </row>
    <row r="440" spans="1:4" ht="12.75">
      <c r="A440" s="22" t="s">
        <v>27</v>
      </c>
      <c r="B440" s="22"/>
      <c r="C440" s="22"/>
      <c r="D440" s="22"/>
    </row>
    <row r="442" spans="1:4" ht="12.75">
      <c r="A442" s="1" t="s">
        <v>0</v>
      </c>
      <c r="B442" s="1"/>
      <c r="C442" s="1"/>
      <c r="D442" s="1"/>
    </row>
    <row r="443" spans="1:4" ht="12.75">
      <c r="A443" s="1" t="s">
        <v>1</v>
      </c>
      <c r="B443" s="1"/>
      <c r="C443" s="1"/>
      <c r="D443" s="1"/>
    </row>
    <row r="444" spans="1:4" ht="12.75">
      <c r="A444" s="1" t="s">
        <v>76</v>
      </c>
      <c r="B444" s="1"/>
      <c r="C444" s="1"/>
      <c r="D444" s="1"/>
    </row>
    <row r="445" spans="1:4" ht="12.75" customHeight="1">
      <c r="A445" s="2"/>
      <c r="B445" s="2" t="s">
        <v>3</v>
      </c>
      <c r="C445" s="3" t="s">
        <v>4</v>
      </c>
      <c r="D445" s="3"/>
    </row>
    <row r="446" spans="1:4" ht="12.75">
      <c r="A446" s="2"/>
      <c r="B446" s="2"/>
      <c r="C446" s="4" t="s">
        <v>5</v>
      </c>
      <c r="D446" s="4" t="s">
        <v>6</v>
      </c>
    </row>
    <row r="447" spans="1:4" ht="12.75">
      <c r="A447" s="5">
        <v>1</v>
      </c>
      <c r="B447" s="6" t="s">
        <v>7</v>
      </c>
      <c r="C447" s="1">
        <v>2187.4</v>
      </c>
      <c r="D447" s="1"/>
    </row>
    <row r="448" spans="1:4" ht="12.75">
      <c r="A448" s="5">
        <v>2</v>
      </c>
      <c r="B448" s="8" t="s">
        <v>68</v>
      </c>
      <c r="C448" s="9" t="s">
        <v>3</v>
      </c>
      <c r="D448" s="9"/>
    </row>
    <row r="449" spans="1:4" ht="12.75">
      <c r="A449" s="5"/>
      <c r="B449" s="20" t="s">
        <v>69</v>
      </c>
      <c r="C449" s="10">
        <v>605316.36</v>
      </c>
      <c r="D449" s="10"/>
    </row>
    <row r="450" spans="1:4" ht="12.75">
      <c r="A450" s="5"/>
      <c r="B450" s="27" t="s">
        <v>70</v>
      </c>
      <c r="C450" s="10">
        <v>601743.84</v>
      </c>
      <c r="D450" s="10"/>
    </row>
    <row r="451" spans="1:4" ht="12.75">
      <c r="A451" s="5"/>
      <c r="B451" s="27" t="s">
        <v>11</v>
      </c>
      <c r="C451" s="10">
        <f>C450-C449</f>
        <v>-3572.5200000000186</v>
      </c>
      <c r="D451" s="10"/>
    </row>
    <row r="452" spans="1:4" ht="12.75">
      <c r="A452" s="5">
        <v>3</v>
      </c>
      <c r="B452" s="11" t="s">
        <v>12</v>
      </c>
      <c r="C452" s="1" t="s">
        <v>13</v>
      </c>
      <c r="D452" s="1"/>
    </row>
    <row r="453" spans="1:4" ht="12.75">
      <c r="A453" s="12" t="s">
        <v>14</v>
      </c>
      <c r="B453" s="12"/>
      <c r="C453" s="13">
        <v>81.72</v>
      </c>
      <c r="D453" s="13">
        <f>C453/2187.4/12*1000</f>
        <v>3.113285178751028</v>
      </c>
    </row>
    <row r="454" spans="1:4" ht="12.75" customHeight="1">
      <c r="A454" s="14" t="s">
        <v>15</v>
      </c>
      <c r="B454" s="14"/>
      <c r="C454" s="1">
        <f>C455+C456+C457</f>
        <v>179.61</v>
      </c>
      <c r="D454" s="13">
        <f>C454/2187.4/12*1000</f>
        <v>6.842598518789431</v>
      </c>
    </row>
    <row r="455" spans="1:4" ht="12.75">
      <c r="A455" s="2"/>
      <c r="B455" s="15" t="s">
        <v>16</v>
      </c>
      <c r="C455" s="10">
        <v>117.48</v>
      </c>
      <c r="D455" s="13">
        <f>C455/2187.4/12*1000</f>
        <v>4.475633171802139</v>
      </c>
    </row>
    <row r="456" spans="1:4" ht="12.75">
      <c r="A456" s="2"/>
      <c r="B456" s="15" t="s">
        <v>17</v>
      </c>
      <c r="C456" s="23">
        <v>62.13</v>
      </c>
      <c r="D456" s="13">
        <f>C456/2187.4/12*1000</f>
        <v>2.366965346987291</v>
      </c>
    </row>
    <row r="457" spans="1:4" ht="12.75">
      <c r="A457" s="18" t="s">
        <v>18</v>
      </c>
      <c r="B457" s="18"/>
      <c r="C457" s="17">
        <v>0</v>
      </c>
      <c r="D457" s="13">
        <f>C457/2187.4/12*1000</f>
        <v>0</v>
      </c>
    </row>
    <row r="458" spans="1:4" ht="12.75" customHeight="1">
      <c r="A458" s="19" t="s">
        <v>19</v>
      </c>
      <c r="B458" s="19"/>
      <c r="C458" s="13">
        <f>C459+C461+C460</f>
        <v>164.68000000000004</v>
      </c>
      <c r="D458" s="13">
        <f>C458/2187.4/12*1000</f>
        <v>6.273810612294658</v>
      </c>
    </row>
    <row r="459" spans="1:4" ht="12.75">
      <c r="A459" s="2"/>
      <c r="B459" s="15" t="s">
        <v>20</v>
      </c>
      <c r="C459" s="9">
        <v>160.8</v>
      </c>
      <c r="D459" s="13">
        <f>C459/2187.4/12*1000</f>
        <v>6.125994331169426</v>
      </c>
    </row>
    <row r="460" spans="1:4" ht="12.75">
      <c r="A460" s="2"/>
      <c r="B460" s="15" t="s">
        <v>21</v>
      </c>
      <c r="C460" s="10">
        <v>2.77</v>
      </c>
      <c r="D460" s="13">
        <f>C460/2187.4/12*1000</f>
        <v>0.10552863368992105</v>
      </c>
    </row>
    <row r="461" spans="1:4" ht="12.75">
      <c r="A461" s="2"/>
      <c r="B461" s="20" t="s">
        <v>22</v>
      </c>
      <c r="C461" s="10">
        <v>1.11</v>
      </c>
      <c r="D461" s="13">
        <f>C461/2187.4/12*1000</f>
        <v>0.042287647435311326</v>
      </c>
    </row>
    <row r="462" spans="1:4" ht="12.75">
      <c r="A462" s="12" t="s">
        <v>23</v>
      </c>
      <c r="B462" s="12"/>
      <c r="C462" s="13">
        <v>18.05</v>
      </c>
      <c r="D462" s="13">
        <f>C462/2187.4/12*1000</f>
        <v>0.6876504830697023</v>
      </c>
    </row>
    <row r="463" spans="1:4" ht="12.75">
      <c r="A463" s="21" t="s">
        <v>37</v>
      </c>
      <c r="B463" s="21"/>
      <c r="C463" s="1">
        <v>88.58</v>
      </c>
      <c r="D463" s="13">
        <f>C463/2187.4/12*1000</f>
        <v>3.3746304592971867</v>
      </c>
    </row>
    <row r="464" spans="1:4" ht="12.75">
      <c r="A464" s="21"/>
      <c r="B464" s="40" t="s">
        <v>71</v>
      </c>
      <c r="C464" s="1">
        <v>33.07</v>
      </c>
      <c r="D464" s="13">
        <f>C464/2187.4/12*1000</f>
        <v>1.259867117734906</v>
      </c>
    </row>
    <row r="465" spans="1:4" ht="12.75">
      <c r="A465" s="2"/>
      <c r="B465" s="11" t="s">
        <v>25</v>
      </c>
      <c r="C465" s="13">
        <f>C453+C454+C458+C462+C463+C464</f>
        <v>565.7100000000002</v>
      </c>
      <c r="D465" s="13">
        <f>C465/2187.4/12*1000</f>
        <v>21.551842369936917</v>
      </c>
    </row>
    <row r="466" spans="1:4" ht="12.75">
      <c r="A466" s="2">
        <v>4</v>
      </c>
      <c r="B466" s="11" t="s">
        <v>26</v>
      </c>
      <c r="C466" s="7"/>
      <c r="D466" s="7"/>
    </row>
    <row r="467" spans="1:4" ht="12.75">
      <c r="A467" s="5">
        <v>5</v>
      </c>
      <c r="B467" s="11" t="s">
        <v>11</v>
      </c>
      <c r="C467" s="13">
        <f>C465-C450/1000</f>
        <v>-36.03383999999983</v>
      </c>
      <c r="D467" s="13"/>
    </row>
    <row r="468" spans="1:4" ht="12.75">
      <c r="A468" s="22"/>
      <c r="B468" s="22"/>
      <c r="C468" s="22"/>
      <c r="D468" s="22"/>
    </row>
    <row r="469" spans="1:4" ht="12.75">
      <c r="A469" s="12" t="s">
        <v>38</v>
      </c>
      <c r="B469" s="12"/>
      <c r="C469" s="28"/>
      <c r="D469" s="28"/>
    </row>
    <row r="470" spans="1:4" ht="12.75">
      <c r="A470" s="28"/>
      <c r="B470" s="27" t="s">
        <v>39</v>
      </c>
      <c r="C470" s="28">
        <v>14065.17</v>
      </c>
      <c r="D470" s="28"/>
    </row>
    <row r="471" spans="1:4" ht="12.75">
      <c r="A471" s="5"/>
      <c r="B471" s="22" t="s">
        <v>40</v>
      </c>
      <c r="C471" s="28">
        <v>13201.41</v>
      </c>
      <c r="D471" s="28"/>
    </row>
    <row r="472" spans="1:4" ht="12.75">
      <c r="A472" s="5"/>
      <c r="B472" s="29" t="s">
        <v>11</v>
      </c>
      <c r="C472" s="30">
        <f>C471-C470</f>
        <v>-863.7600000000002</v>
      </c>
      <c r="D472" s="28"/>
    </row>
    <row r="473" spans="1:4" ht="12.75">
      <c r="A473" s="5"/>
      <c r="B473" s="27" t="s">
        <v>41</v>
      </c>
      <c r="C473" s="31">
        <v>17516.66</v>
      </c>
      <c r="D473" s="28"/>
    </row>
    <row r="474" spans="1:4" ht="12.75">
      <c r="A474" s="5"/>
      <c r="B474" s="22" t="s">
        <v>42</v>
      </c>
      <c r="C474" s="28">
        <v>16823.46</v>
      </c>
      <c r="D474" s="28"/>
    </row>
    <row r="475" spans="1:4" ht="12.75">
      <c r="A475" s="5"/>
      <c r="B475" s="29" t="s">
        <v>11</v>
      </c>
      <c r="C475" s="30">
        <f>C474-C473</f>
        <v>-693.2000000000007</v>
      </c>
      <c r="D475" s="28"/>
    </row>
    <row r="476" spans="1:4" ht="12.75">
      <c r="A476" s="5"/>
      <c r="B476" s="27" t="s">
        <v>72</v>
      </c>
      <c r="C476" s="28">
        <v>17455.47</v>
      </c>
      <c r="D476" s="28"/>
    </row>
    <row r="477" spans="1:4" ht="12.75">
      <c r="A477" s="5"/>
      <c r="B477" s="22" t="s">
        <v>73</v>
      </c>
      <c r="C477" s="28">
        <v>19512.14</v>
      </c>
      <c r="D477" s="28"/>
    </row>
    <row r="478" spans="1:4" ht="12.75">
      <c r="A478" s="5"/>
      <c r="B478" s="29" t="s">
        <v>11</v>
      </c>
      <c r="C478" s="30">
        <f>C477-C476</f>
        <v>2056.6699999999983</v>
      </c>
      <c r="D478" s="28"/>
    </row>
    <row r="479" spans="1:4" ht="12.75">
      <c r="A479" s="5"/>
      <c r="B479" s="27" t="s">
        <v>43</v>
      </c>
      <c r="C479" s="28">
        <v>10149.66</v>
      </c>
      <c r="D479" s="28"/>
    </row>
    <row r="480" spans="1:4" ht="12.75">
      <c r="A480" s="5"/>
      <c r="B480" s="22" t="s">
        <v>44</v>
      </c>
      <c r="C480" s="28">
        <v>9098.04</v>
      </c>
      <c r="D480" s="28"/>
    </row>
    <row r="481" spans="1:4" ht="12.75">
      <c r="A481" s="5"/>
      <c r="B481" s="29" t="s">
        <v>11</v>
      </c>
      <c r="C481" s="30">
        <f>C480-C479</f>
        <v>-1051.619999999999</v>
      </c>
      <c r="D481" s="28"/>
    </row>
    <row r="482" spans="1:4" ht="12.75">
      <c r="A482" s="12"/>
      <c r="B482" s="12" t="s">
        <v>45</v>
      </c>
      <c r="C482" s="32">
        <f>C472+C475+C481+C478</f>
        <v>-551.9100000000017</v>
      </c>
      <c r="D482" s="28"/>
    </row>
    <row r="483" spans="1:4" ht="12.75">
      <c r="A483" s="12"/>
      <c r="B483" s="12"/>
      <c r="C483" s="28"/>
      <c r="D483" s="28"/>
    </row>
    <row r="484" spans="1:4" ht="12.75">
      <c r="A484" s="12"/>
      <c r="B484" s="14" t="s">
        <v>46</v>
      </c>
      <c r="C484" s="33">
        <v>-35.48</v>
      </c>
      <c r="D484" s="28"/>
    </row>
    <row r="485" spans="1:4" ht="12.75">
      <c r="A485" s="22" t="s">
        <v>27</v>
      </c>
      <c r="B485" s="22"/>
      <c r="C485" s="22"/>
      <c r="D485" s="22"/>
    </row>
    <row r="486" spans="1:2" ht="12.75">
      <c r="A486" s="25"/>
      <c r="B486" s="25"/>
    </row>
    <row r="487" spans="1:2" ht="12.75">
      <c r="A487" s="25"/>
      <c r="B487" s="25"/>
    </row>
    <row r="488" spans="1:4" ht="12.75">
      <c r="A488" s="1" t="s">
        <v>0</v>
      </c>
      <c r="B488" s="1"/>
      <c r="C488" s="1"/>
      <c r="D488" s="1"/>
    </row>
    <row r="489" spans="1:4" ht="12.75">
      <c r="A489" s="1" t="s">
        <v>28</v>
      </c>
      <c r="B489" s="1"/>
      <c r="C489" s="1"/>
      <c r="D489" s="1"/>
    </row>
    <row r="490" spans="1:4" ht="12.75">
      <c r="A490" s="1" t="s">
        <v>77</v>
      </c>
      <c r="B490" s="1"/>
      <c r="C490" s="1"/>
      <c r="D490" s="1"/>
    </row>
    <row r="491" spans="1:4" ht="12.75" customHeight="1">
      <c r="A491" s="2"/>
      <c r="B491" s="2" t="s">
        <v>3</v>
      </c>
      <c r="C491" s="3" t="s">
        <v>4</v>
      </c>
      <c r="D491" s="3"/>
    </row>
    <row r="492" spans="1:4" ht="12.75">
      <c r="A492" s="2"/>
      <c r="B492" s="2"/>
      <c r="C492" s="4" t="s">
        <v>5</v>
      </c>
      <c r="D492" s="4" t="s">
        <v>6</v>
      </c>
    </row>
    <row r="493" spans="1:4" ht="12.75">
      <c r="A493" s="5">
        <v>1</v>
      </c>
      <c r="B493" s="6" t="s">
        <v>7</v>
      </c>
      <c r="C493" s="1">
        <v>1822</v>
      </c>
      <c r="D493" s="1"/>
    </row>
    <row r="494" spans="1:4" ht="12.75">
      <c r="A494" s="5">
        <v>2</v>
      </c>
      <c r="B494" s="8" t="s">
        <v>68</v>
      </c>
      <c r="C494" s="9" t="s">
        <v>3</v>
      </c>
      <c r="D494" s="9"/>
    </row>
    <row r="495" spans="1:4" ht="12.75">
      <c r="A495" s="5"/>
      <c r="B495" s="20" t="s">
        <v>69</v>
      </c>
      <c r="C495" s="10">
        <v>545717.02</v>
      </c>
      <c r="D495" s="10"/>
    </row>
    <row r="496" spans="1:4" ht="12.75">
      <c r="A496" s="5"/>
      <c r="B496" s="27" t="s">
        <v>70</v>
      </c>
      <c r="C496" s="10">
        <v>549756.85</v>
      </c>
      <c r="D496" s="10"/>
    </row>
    <row r="497" spans="1:4" ht="12.75">
      <c r="A497" s="5"/>
      <c r="B497" s="27" t="s">
        <v>11</v>
      </c>
      <c r="C497" s="10">
        <f>C496-C495</f>
        <v>4039.829999999958</v>
      </c>
      <c r="D497" s="10"/>
    </row>
    <row r="498" spans="1:4" ht="12.75">
      <c r="A498" s="5">
        <v>3</v>
      </c>
      <c r="B498" s="11" t="s">
        <v>12</v>
      </c>
      <c r="C498" s="1" t="s">
        <v>13</v>
      </c>
      <c r="D498" s="1"/>
    </row>
    <row r="499" spans="1:4" ht="12.75">
      <c r="A499" s="12" t="s">
        <v>14</v>
      </c>
      <c r="B499" s="12"/>
      <c r="C499" s="13">
        <v>73.67</v>
      </c>
      <c r="D499" s="13">
        <f>C499/1822/12*1000</f>
        <v>3.369465788510794</v>
      </c>
    </row>
    <row r="500" spans="1:4" ht="12.75" customHeight="1">
      <c r="A500" s="14" t="s">
        <v>15</v>
      </c>
      <c r="B500" s="14"/>
      <c r="C500" s="1">
        <f>C501+C502+C503</f>
        <v>230.72</v>
      </c>
      <c r="D500" s="13">
        <f>C500/1822/12*1000</f>
        <v>10.552506403219905</v>
      </c>
    </row>
    <row r="501" spans="1:4" ht="12.75">
      <c r="A501" s="2"/>
      <c r="B501" s="15" t="s">
        <v>16</v>
      </c>
      <c r="C501" s="10">
        <v>97.76</v>
      </c>
      <c r="D501" s="13">
        <f>C501/1822/12*1000</f>
        <v>4.471276984998171</v>
      </c>
    </row>
    <row r="502" spans="1:4" ht="12.75">
      <c r="A502" s="2"/>
      <c r="B502" s="15" t="s">
        <v>17</v>
      </c>
      <c r="C502" s="39">
        <v>119.98</v>
      </c>
      <c r="D502" s="13">
        <f>C502/1822/12*1000</f>
        <v>5.487559458470546</v>
      </c>
    </row>
    <row r="503" spans="1:4" ht="12.75">
      <c r="A503" s="18" t="s">
        <v>18</v>
      </c>
      <c r="B503" s="18"/>
      <c r="C503" s="17">
        <v>12.98</v>
      </c>
      <c r="D503" s="13">
        <f>C503/1822/12*1000</f>
        <v>0.5936699597511892</v>
      </c>
    </row>
    <row r="504" spans="1:4" ht="12.75" customHeight="1">
      <c r="A504" s="19" t="s">
        <v>19</v>
      </c>
      <c r="B504" s="19"/>
      <c r="C504" s="13">
        <f>C505+C507+C506</f>
        <v>135.13</v>
      </c>
      <c r="D504" s="13">
        <f>C504/1822/12*1000</f>
        <v>6.1804793267471645</v>
      </c>
    </row>
    <row r="505" spans="1:4" ht="12.75">
      <c r="A505" s="2"/>
      <c r="B505" s="15" t="s">
        <v>20</v>
      </c>
      <c r="C505" s="9">
        <v>125.88</v>
      </c>
      <c r="D505" s="13">
        <f>C505/1822/12*1000</f>
        <v>5.757409440175631</v>
      </c>
    </row>
    <row r="506" spans="1:4" ht="12.75">
      <c r="A506" s="2"/>
      <c r="B506" s="15" t="s">
        <v>21</v>
      </c>
      <c r="C506" s="10">
        <v>9.25</v>
      </c>
      <c r="D506" s="13">
        <f>C506/1822/12*1000</f>
        <v>0.4230698865715331</v>
      </c>
    </row>
    <row r="507" spans="1:4" ht="12.75">
      <c r="A507" s="2"/>
      <c r="B507" s="20" t="s">
        <v>22</v>
      </c>
      <c r="C507" s="10">
        <v>0</v>
      </c>
      <c r="D507" s="13">
        <f>C507/1822/12*1000</f>
        <v>0</v>
      </c>
    </row>
    <row r="508" spans="1:4" ht="12.75">
      <c r="A508" s="12" t="s">
        <v>23</v>
      </c>
      <c r="B508" s="12"/>
      <c r="C508" s="13">
        <v>16.5</v>
      </c>
      <c r="D508" s="13">
        <f>C508/1822/12*1000</f>
        <v>0.7546652030735456</v>
      </c>
    </row>
    <row r="509" spans="1:4" ht="12.75">
      <c r="A509" s="21" t="s">
        <v>37</v>
      </c>
      <c r="B509" s="21"/>
      <c r="C509" s="1">
        <v>73.78</v>
      </c>
      <c r="D509" s="13">
        <f>C509/1822/12*1000</f>
        <v>3.3744968898646177</v>
      </c>
    </row>
    <row r="510" spans="1:4" ht="12.75">
      <c r="A510" s="21"/>
      <c r="B510" s="40" t="s">
        <v>78</v>
      </c>
      <c r="C510" s="1">
        <v>32.14</v>
      </c>
      <c r="D510" s="13">
        <f>C510/1822/12*1000</f>
        <v>1.4699963410171972</v>
      </c>
    </row>
    <row r="511" spans="1:4" ht="12.75">
      <c r="A511" s="2"/>
      <c r="B511" s="11" t="s">
        <v>25</v>
      </c>
      <c r="C511" s="13">
        <f>C499+C500+C504+C508+C509+C510</f>
        <v>561.9399999999999</v>
      </c>
      <c r="D511" s="13">
        <f>D499+D500+D504+D508+D509+D510</f>
        <v>25.701609952433223</v>
      </c>
    </row>
    <row r="512" spans="1:4" ht="12.75">
      <c r="A512" s="2">
        <v>4</v>
      </c>
      <c r="B512" s="11" t="s">
        <v>26</v>
      </c>
      <c r="C512" s="7"/>
      <c r="D512" s="7"/>
    </row>
    <row r="513" spans="1:4" ht="12.75">
      <c r="A513" s="5">
        <v>5</v>
      </c>
      <c r="B513" s="11" t="s">
        <v>11</v>
      </c>
      <c r="C513" s="13">
        <f>C511-C496/1000</f>
        <v>12.183149999999955</v>
      </c>
      <c r="D513" s="13"/>
    </row>
    <row r="514" spans="1:4" ht="12.75">
      <c r="A514" s="22"/>
      <c r="B514" s="22"/>
      <c r="C514" s="22"/>
      <c r="D514" s="22"/>
    </row>
    <row r="515" spans="1:4" ht="12.75">
      <c r="A515" s="22" t="s">
        <v>27</v>
      </c>
      <c r="B515" s="22"/>
      <c r="C515" s="22"/>
      <c r="D515" s="22"/>
    </row>
    <row r="517" spans="1:4" ht="12.75">
      <c r="A517" s="1" t="s">
        <v>0</v>
      </c>
      <c r="B517" s="1"/>
      <c r="C517" s="1"/>
      <c r="D517" s="1"/>
    </row>
    <row r="518" spans="1:4" ht="12.75">
      <c r="A518" s="1" t="s">
        <v>28</v>
      </c>
      <c r="B518" s="1"/>
      <c r="C518" s="1"/>
      <c r="D518" s="1"/>
    </row>
    <row r="519" spans="1:4" ht="12.75">
      <c r="A519" s="1" t="s">
        <v>79</v>
      </c>
      <c r="B519" s="1"/>
      <c r="C519" s="1"/>
      <c r="D519" s="1"/>
    </row>
    <row r="520" spans="1:4" ht="12.75" customHeight="1">
      <c r="A520" s="2"/>
      <c r="B520" s="2" t="s">
        <v>3</v>
      </c>
      <c r="C520" s="3" t="s">
        <v>4</v>
      </c>
      <c r="D520" s="3"/>
    </row>
    <row r="521" spans="1:4" ht="12.75">
      <c r="A521" s="2"/>
      <c r="B521" s="2"/>
      <c r="C521" s="4" t="s">
        <v>5</v>
      </c>
      <c r="D521" s="4" t="s">
        <v>6</v>
      </c>
    </row>
    <row r="522" spans="1:4" ht="12.75">
      <c r="A522" s="5">
        <v>1</v>
      </c>
      <c r="B522" s="6" t="s">
        <v>7</v>
      </c>
      <c r="C522" s="1">
        <v>1447.4</v>
      </c>
      <c r="D522" s="1"/>
    </row>
    <row r="523" spans="1:4" ht="12.75">
      <c r="A523" s="5">
        <v>2</v>
      </c>
      <c r="B523" s="8" t="s">
        <v>80</v>
      </c>
      <c r="C523" s="9" t="s">
        <v>3</v>
      </c>
      <c r="D523" s="9"/>
    </row>
    <row r="524" spans="1:4" ht="12.75">
      <c r="A524" s="5"/>
      <c r="B524" s="27" t="s">
        <v>9</v>
      </c>
      <c r="C524" s="10">
        <v>378563.26</v>
      </c>
      <c r="D524" s="10"/>
    </row>
    <row r="525" spans="1:4" ht="12.75">
      <c r="A525" s="5"/>
      <c r="B525" s="27" t="s">
        <v>10</v>
      </c>
      <c r="C525" s="10">
        <v>385900.64</v>
      </c>
      <c r="D525" s="10"/>
    </row>
    <row r="526" spans="1:4" ht="12.75">
      <c r="A526" s="5"/>
      <c r="B526" s="27" t="s">
        <v>11</v>
      </c>
      <c r="C526" s="10">
        <f>C525-C524</f>
        <v>7337.380000000005</v>
      </c>
      <c r="D526" s="10"/>
    </row>
    <row r="527" spans="1:4" ht="12.75">
      <c r="A527" s="5">
        <v>3</v>
      </c>
      <c r="B527" s="11" t="s">
        <v>12</v>
      </c>
      <c r="C527" s="1" t="s">
        <v>13</v>
      </c>
      <c r="D527" s="1"/>
    </row>
    <row r="528" spans="1:4" ht="12.75">
      <c r="A528" s="12" t="s">
        <v>14</v>
      </c>
      <c r="B528" s="12"/>
      <c r="C528" s="13">
        <v>51.1</v>
      </c>
      <c r="D528" s="13">
        <f>C528/1447.4/12*1000</f>
        <v>2.942057021786191</v>
      </c>
    </row>
    <row r="529" spans="1:4" ht="12.75" customHeight="1">
      <c r="A529" s="14" t="s">
        <v>15</v>
      </c>
      <c r="B529" s="14"/>
      <c r="C529" s="1">
        <f>C530+C531+C532</f>
        <v>140.12</v>
      </c>
      <c r="D529" s="13">
        <f>C529/1447.4/12*1000</f>
        <v>8.067339136843074</v>
      </c>
    </row>
    <row r="530" spans="1:4" ht="12.75">
      <c r="A530" s="2"/>
      <c r="B530" s="15" t="s">
        <v>16</v>
      </c>
      <c r="C530" s="10">
        <v>79.49</v>
      </c>
      <c r="D530" s="13">
        <f>C530/1447.4/12*1000</f>
        <v>4.576597116668968</v>
      </c>
    </row>
    <row r="531" spans="1:4" ht="12.75">
      <c r="A531" s="2"/>
      <c r="B531" s="15" t="s">
        <v>17</v>
      </c>
      <c r="C531" s="23">
        <v>60.63</v>
      </c>
      <c r="D531" s="13">
        <f>C531/1447.4/12*1000</f>
        <v>3.490742020174105</v>
      </c>
    </row>
    <row r="532" spans="1:4" ht="12.75">
      <c r="A532" s="18" t="s">
        <v>18</v>
      </c>
      <c r="B532" s="18"/>
      <c r="C532" s="17">
        <v>0</v>
      </c>
      <c r="D532" s="13">
        <f>C532/1447.4/12*1000</f>
        <v>0</v>
      </c>
    </row>
    <row r="533" spans="1:4" ht="12.75" customHeight="1">
      <c r="A533" s="19" t="s">
        <v>19</v>
      </c>
      <c r="B533" s="19"/>
      <c r="C533" s="13">
        <f>C534+C536+C535</f>
        <v>105.5</v>
      </c>
      <c r="D533" s="13">
        <f>C533/1447.4/12*1000</f>
        <v>6.07410989820828</v>
      </c>
    </row>
    <row r="534" spans="1:4" ht="12.75">
      <c r="A534" s="2"/>
      <c r="B534" s="15" t="s">
        <v>20</v>
      </c>
      <c r="C534" s="16">
        <v>102</v>
      </c>
      <c r="D534" s="13">
        <f>C534/1447.4/12*1000</f>
        <v>5.872599143291419</v>
      </c>
    </row>
    <row r="535" spans="1:4" ht="12.75">
      <c r="A535" s="2"/>
      <c r="B535" s="15" t="s">
        <v>21</v>
      </c>
      <c r="C535" s="10">
        <v>3.25</v>
      </c>
      <c r="D535" s="13">
        <f>C535/1447.4/12*1000</f>
        <v>0.18711712956565796</v>
      </c>
    </row>
    <row r="536" spans="1:4" ht="12.75">
      <c r="A536" s="2"/>
      <c r="B536" s="20" t="s">
        <v>22</v>
      </c>
      <c r="C536" s="10">
        <v>0.25</v>
      </c>
      <c r="D536" s="13">
        <f>C536/1447.4/12*1000</f>
        <v>0.014393625351204456</v>
      </c>
    </row>
    <row r="537" spans="1:4" ht="12.75">
      <c r="A537" s="12" t="s">
        <v>23</v>
      </c>
      <c r="B537" s="12"/>
      <c r="C537" s="13">
        <v>11.58</v>
      </c>
      <c r="D537" s="13">
        <f>C537/1447.4/12*1000</f>
        <v>0.6667127262677904</v>
      </c>
    </row>
    <row r="538" spans="1:4" ht="12.75">
      <c r="A538" s="21" t="s">
        <v>81</v>
      </c>
      <c r="B538" s="21"/>
      <c r="C538" s="13">
        <v>58.6</v>
      </c>
      <c r="D538" s="13">
        <f>C538/1447.4/12*1000</f>
        <v>3.373865782322325</v>
      </c>
    </row>
    <row r="539" spans="1:4" ht="12.75">
      <c r="A539" s="2"/>
      <c r="B539" s="11" t="s">
        <v>25</v>
      </c>
      <c r="C539" s="13">
        <f>C528+C529+C533+C537+C538</f>
        <v>366.90000000000003</v>
      </c>
      <c r="D539" s="13">
        <f>D528+D529+D533+D537+D538</f>
        <v>21.124084565427662</v>
      </c>
    </row>
    <row r="540" spans="1:4" ht="12.75">
      <c r="A540" s="2">
        <v>4</v>
      </c>
      <c r="B540" s="11" t="s">
        <v>26</v>
      </c>
      <c r="C540" s="7"/>
      <c r="D540" s="7"/>
    </row>
    <row r="541" spans="1:4" ht="12.75">
      <c r="A541" s="5">
        <v>5</v>
      </c>
      <c r="B541" s="11" t="s">
        <v>11</v>
      </c>
      <c r="C541" s="13">
        <f>C539-C525/1000</f>
        <v>-19.000639999999976</v>
      </c>
      <c r="D541" s="13"/>
    </row>
    <row r="542" spans="1:4" ht="12.75">
      <c r="A542" s="22"/>
      <c r="B542" s="22"/>
      <c r="C542" s="22"/>
      <c r="D542" s="22"/>
    </row>
    <row r="543" spans="1:4" ht="12.75">
      <c r="A543" s="12" t="s">
        <v>38</v>
      </c>
      <c r="B543" s="12"/>
      <c r="C543" s="28"/>
      <c r="D543" s="28"/>
    </row>
    <row r="544" spans="1:4" ht="12.75">
      <c r="A544" s="28"/>
      <c r="B544" s="27" t="s">
        <v>39</v>
      </c>
      <c r="C544" s="28">
        <v>32876.83</v>
      </c>
      <c r="D544" s="28"/>
    </row>
    <row r="545" spans="1:4" ht="12.75">
      <c r="A545" s="5"/>
      <c r="B545" s="22" t="s">
        <v>40</v>
      </c>
      <c r="C545" s="28">
        <v>31656.12</v>
      </c>
      <c r="D545" s="28"/>
    </row>
    <row r="546" spans="1:4" ht="12.75">
      <c r="A546" s="5"/>
      <c r="B546" s="29" t="s">
        <v>11</v>
      </c>
      <c r="C546" s="30">
        <f>C545-C544</f>
        <v>-1220.7100000000028</v>
      </c>
      <c r="D546" s="28"/>
    </row>
    <row r="547" spans="1:4" ht="12.75">
      <c r="A547" s="5"/>
      <c r="B547" s="27" t="s">
        <v>41</v>
      </c>
      <c r="C547" s="28">
        <v>36330.06</v>
      </c>
      <c r="D547" s="28"/>
    </row>
    <row r="548" spans="1:4" ht="12.75">
      <c r="A548" s="5"/>
      <c r="B548" s="22" t="s">
        <v>42</v>
      </c>
      <c r="C548" s="28">
        <v>34911.26</v>
      </c>
      <c r="D548" s="28"/>
    </row>
    <row r="549" spans="1:4" ht="12.75">
      <c r="A549" s="5"/>
      <c r="B549" s="29" t="s">
        <v>11</v>
      </c>
      <c r="C549" s="30">
        <f>C548-C547</f>
        <v>-1418.7999999999956</v>
      </c>
      <c r="D549" s="28"/>
    </row>
    <row r="550" spans="1:4" ht="12.75">
      <c r="A550" s="5"/>
      <c r="B550" s="27" t="s">
        <v>43</v>
      </c>
      <c r="C550" s="28">
        <v>10951.45</v>
      </c>
      <c r="D550" s="28"/>
    </row>
    <row r="551" spans="1:4" ht="12.75">
      <c r="A551" s="5"/>
      <c r="B551" s="22" t="s">
        <v>44</v>
      </c>
      <c r="C551" s="28">
        <v>11826.92</v>
      </c>
      <c r="D551" s="28"/>
    </row>
    <row r="552" spans="1:4" ht="12.75">
      <c r="A552" s="5"/>
      <c r="B552" s="29" t="s">
        <v>11</v>
      </c>
      <c r="C552" s="30">
        <f>C551-C550</f>
        <v>875.4699999999993</v>
      </c>
      <c r="D552" s="28"/>
    </row>
    <row r="553" spans="1:4" ht="12.75">
      <c r="A553" s="12"/>
      <c r="B553" s="12" t="s">
        <v>45</v>
      </c>
      <c r="C553" s="32">
        <f>C546+C549+C552</f>
        <v>-1764.039999999999</v>
      </c>
      <c r="D553" s="28"/>
    </row>
    <row r="554" spans="1:4" ht="12.75">
      <c r="A554" s="12"/>
      <c r="B554" s="12"/>
      <c r="C554" s="28"/>
      <c r="D554" s="28"/>
    </row>
    <row r="555" spans="1:4" ht="12.75">
      <c r="A555" s="12"/>
      <c r="B555" s="14" t="s">
        <v>46</v>
      </c>
      <c r="C555" s="33">
        <v>-17.24</v>
      </c>
      <c r="D555" s="28"/>
    </row>
    <row r="556" spans="1:4" ht="12.75">
      <c r="A556" s="22" t="s">
        <v>27</v>
      </c>
      <c r="B556" s="22"/>
      <c r="C556" s="22"/>
      <c r="D556" s="22"/>
    </row>
    <row r="558" spans="1:4" ht="12.75">
      <c r="A558" s="1" t="s">
        <v>0</v>
      </c>
      <c r="B558" s="1"/>
      <c r="C558" s="1"/>
      <c r="D558" s="1"/>
    </row>
    <row r="559" spans="1:4" ht="12.75">
      <c r="A559" s="1" t="s">
        <v>28</v>
      </c>
      <c r="B559" s="1"/>
      <c r="C559" s="1"/>
      <c r="D559" s="1"/>
    </row>
    <row r="560" spans="1:4" ht="12.75">
      <c r="A560" s="1" t="s">
        <v>82</v>
      </c>
      <c r="B560" s="1"/>
      <c r="C560" s="1"/>
      <c r="D560" s="1"/>
    </row>
    <row r="561" spans="1:4" ht="12.75" customHeight="1">
      <c r="A561" s="2"/>
      <c r="B561" s="2" t="s">
        <v>3</v>
      </c>
      <c r="C561" s="3" t="s">
        <v>55</v>
      </c>
      <c r="D561" s="3"/>
    </row>
    <row r="562" spans="1:4" ht="12.75">
      <c r="A562" s="2"/>
      <c r="B562" s="2"/>
      <c r="C562" s="4" t="s">
        <v>5</v>
      </c>
      <c r="D562" s="4" t="s">
        <v>6</v>
      </c>
    </row>
    <row r="563" spans="1:4" ht="12.75">
      <c r="A563" s="5">
        <v>1</v>
      </c>
      <c r="B563" s="6" t="s">
        <v>7</v>
      </c>
      <c r="C563" s="1">
        <v>958.18</v>
      </c>
      <c r="D563" s="1"/>
    </row>
    <row r="564" spans="1:4" ht="12.75">
      <c r="A564" s="5">
        <v>2</v>
      </c>
      <c r="B564" s="8" t="s">
        <v>8</v>
      </c>
      <c r="C564" s="9" t="s">
        <v>3</v>
      </c>
      <c r="D564" s="9"/>
    </row>
    <row r="565" spans="1:4" ht="12.75">
      <c r="A565" s="5"/>
      <c r="B565" s="27" t="s">
        <v>9</v>
      </c>
      <c r="C565" s="10">
        <v>316323</v>
      </c>
      <c r="D565" s="10"/>
    </row>
    <row r="566" spans="1:4" ht="12.75">
      <c r="A566" s="5"/>
      <c r="B566" s="27" t="s">
        <v>10</v>
      </c>
      <c r="C566" s="10">
        <v>285013.52</v>
      </c>
      <c r="D566" s="10"/>
    </row>
    <row r="567" spans="1:4" ht="12.75">
      <c r="A567" s="5"/>
      <c r="B567" s="27" t="s">
        <v>11</v>
      </c>
      <c r="C567" s="10">
        <f>C566-C565</f>
        <v>-31309.47999999998</v>
      </c>
      <c r="D567" s="10"/>
    </row>
    <row r="568" spans="1:4" ht="12.75">
      <c r="A568" s="5">
        <v>3</v>
      </c>
      <c r="B568" s="11" t="s">
        <v>12</v>
      </c>
      <c r="C568" s="1" t="s">
        <v>13</v>
      </c>
      <c r="D568" s="1"/>
    </row>
    <row r="569" spans="1:4" ht="12.75">
      <c r="A569" s="12" t="s">
        <v>14</v>
      </c>
      <c r="B569" s="12"/>
      <c r="C569" s="13">
        <v>42.7</v>
      </c>
      <c r="D569" s="13">
        <f>C569/958.18/12*1000</f>
        <v>3.7136376602865155</v>
      </c>
    </row>
    <row r="570" spans="1:4" ht="12.75" customHeight="1">
      <c r="A570" s="14" t="s">
        <v>15</v>
      </c>
      <c r="B570" s="14"/>
      <c r="C570" s="1">
        <f>C571+C572+C573</f>
        <v>271.76</v>
      </c>
      <c r="D570" s="13">
        <f>C570/958.18/12*1000</f>
        <v>23.63508596157994</v>
      </c>
    </row>
    <row r="571" spans="1:4" ht="12.75">
      <c r="A571" s="2"/>
      <c r="B571" s="15" t="s">
        <v>16</v>
      </c>
      <c r="C571" s="10">
        <v>51.62</v>
      </c>
      <c r="D571" s="13">
        <f>C571/958.18/12*1000</f>
        <v>4.489413958407258</v>
      </c>
    </row>
    <row r="572" spans="1:4" ht="12.75">
      <c r="A572" s="2"/>
      <c r="B572" s="15" t="s">
        <v>17</v>
      </c>
      <c r="C572" s="23">
        <v>220.14</v>
      </c>
      <c r="D572" s="13">
        <f>C572/958.18/12*1000</f>
        <v>19.145672003172685</v>
      </c>
    </row>
    <row r="573" spans="1:4" ht="12.75">
      <c r="A573" s="18" t="s">
        <v>18</v>
      </c>
      <c r="B573" s="18"/>
      <c r="C573" s="17">
        <v>0</v>
      </c>
      <c r="D573" s="13">
        <f>C573/958.18/12*1000</f>
        <v>0</v>
      </c>
    </row>
    <row r="574" spans="1:4" ht="12.75" customHeight="1">
      <c r="A574" s="19" t="s">
        <v>19</v>
      </c>
      <c r="B574" s="19"/>
      <c r="C574" s="13">
        <f>C575+C577+C576</f>
        <v>70.14</v>
      </c>
      <c r="D574" s="13">
        <f>C574/958.18/12*1000</f>
        <v>6.100106451814899</v>
      </c>
    </row>
    <row r="575" spans="1:4" ht="12.75">
      <c r="A575" s="2"/>
      <c r="B575" s="15" t="s">
        <v>20</v>
      </c>
      <c r="C575" s="9">
        <v>69.52</v>
      </c>
      <c r="D575" s="13">
        <f>C575/958.18/12*1000</f>
        <v>6.046184780869287</v>
      </c>
    </row>
    <row r="576" spans="1:4" ht="12.75">
      <c r="A576" s="2"/>
      <c r="B576" s="15" t="s">
        <v>21</v>
      </c>
      <c r="C576" s="10">
        <v>0.62</v>
      </c>
      <c r="D576" s="13">
        <f>C576/958.18/12*1000</f>
        <v>0.05392167094561218</v>
      </c>
    </row>
    <row r="577" spans="1:4" ht="12.75">
      <c r="A577" s="2"/>
      <c r="B577" s="20" t="s">
        <v>22</v>
      </c>
      <c r="C577" s="10">
        <v>0</v>
      </c>
      <c r="D577" s="13">
        <f>C577/958.18/12*1000</f>
        <v>0</v>
      </c>
    </row>
    <row r="578" spans="1:4" ht="12.75">
      <c r="A578" s="12" t="s">
        <v>23</v>
      </c>
      <c r="B578" s="12"/>
      <c r="C578" s="13">
        <v>8.55</v>
      </c>
      <c r="D578" s="13">
        <f>C578/958.18/12*1000</f>
        <v>0.7435972364273936</v>
      </c>
    </row>
    <row r="579" spans="1:4" ht="12.75">
      <c r="A579" s="21" t="s">
        <v>37</v>
      </c>
      <c r="B579" s="21"/>
      <c r="C579" s="1">
        <v>38.8</v>
      </c>
      <c r="D579" s="13">
        <f>C579/958.18/12*1000</f>
        <v>3.3744529559512126</v>
      </c>
    </row>
    <row r="580" spans="1:4" ht="12.75">
      <c r="A580" s="2"/>
      <c r="B580" s="11" t="s">
        <v>25</v>
      </c>
      <c r="C580" s="13">
        <f>C569+C570+C574+C578+C579</f>
        <v>431.95</v>
      </c>
      <c r="D580" s="13">
        <f>C580/960.5/12*1000</f>
        <v>37.476140898837414</v>
      </c>
    </row>
    <row r="581" spans="1:4" ht="12.75">
      <c r="A581" s="2">
        <v>4</v>
      </c>
      <c r="B581" s="11" t="s">
        <v>26</v>
      </c>
      <c r="C581" s="7"/>
      <c r="D581" s="7"/>
    </row>
    <row r="582" spans="1:4" ht="12.75">
      <c r="A582" s="5">
        <v>5</v>
      </c>
      <c r="B582" s="11" t="s">
        <v>11</v>
      </c>
      <c r="C582" s="13">
        <f>C580-C566/1000</f>
        <v>146.93647999999996</v>
      </c>
      <c r="D582" s="13"/>
    </row>
    <row r="583" spans="1:4" ht="12.75">
      <c r="A583" s="22"/>
      <c r="B583" s="22"/>
      <c r="C583" s="22"/>
      <c r="D583" s="22"/>
    </row>
    <row r="584" spans="1:4" ht="12.75">
      <c r="A584" s="22" t="s">
        <v>83</v>
      </c>
      <c r="B584" s="22"/>
      <c r="C584" s="22"/>
      <c r="D584" s="22"/>
    </row>
    <row r="586" spans="1:4" ht="12.75">
      <c r="A586" s="1" t="s">
        <v>0</v>
      </c>
      <c r="B586" s="1"/>
      <c r="C586" s="1"/>
      <c r="D586" s="1"/>
    </row>
    <row r="587" spans="1:4" ht="12.75">
      <c r="A587" s="1" t="s">
        <v>28</v>
      </c>
      <c r="B587" s="1"/>
      <c r="C587" s="1"/>
      <c r="D587" s="1"/>
    </row>
    <row r="588" spans="1:4" ht="12.75">
      <c r="A588" s="1" t="s">
        <v>84</v>
      </c>
      <c r="B588" s="1"/>
      <c r="C588" s="1"/>
      <c r="D588" s="1"/>
    </row>
    <row r="589" spans="1:4" ht="12.75" customHeight="1">
      <c r="A589" s="2"/>
      <c r="B589" s="2" t="s">
        <v>3</v>
      </c>
      <c r="C589" s="3" t="s">
        <v>4</v>
      </c>
      <c r="D589" s="3"/>
    </row>
    <row r="590" spans="1:4" ht="12.75">
      <c r="A590" s="2"/>
      <c r="B590" s="2"/>
      <c r="C590" s="4" t="s">
        <v>5</v>
      </c>
      <c r="D590" s="4" t="s">
        <v>6</v>
      </c>
    </row>
    <row r="591" spans="1:4" ht="12.75">
      <c r="A591" s="5">
        <v>1</v>
      </c>
      <c r="B591" s="6" t="s">
        <v>7</v>
      </c>
      <c r="C591" s="1">
        <v>1944.7</v>
      </c>
      <c r="D591" s="1"/>
    </row>
    <row r="592" spans="1:4" ht="12.75">
      <c r="A592" s="5">
        <v>2</v>
      </c>
      <c r="B592" s="8" t="s">
        <v>56</v>
      </c>
      <c r="C592" s="9" t="s">
        <v>3</v>
      </c>
      <c r="D592" s="9"/>
    </row>
    <row r="593" spans="1:4" ht="12.75">
      <c r="A593" s="5"/>
      <c r="B593" s="2" t="s">
        <v>9</v>
      </c>
      <c r="C593" s="10">
        <v>538899.9</v>
      </c>
      <c r="D593" s="10"/>
    </row>
    <row r="594" spans="1:4" ht="12.75">
      <c r="A594" s="5"/>
      <c r="B594" s="2" t="s">
        <v>10</v>
      </c>
      <c r="C594" s="10">
        <v>495719.82</v>
      </c>
      <c r="D594" s="10"/>
    </row>
    <row r="595" spans="1:4" ht="12.75">
      <c r="A595" s="5"/>
      <c r="B595" s="2" t="s">
        <v>11</v>
      </c>
      <c r="C595" s="10">
        <f>C594-C593</f>
        <v>-43180.080000000016</v>
      </c>
      <c r="D595" s="10"/>
    </row>
    <row r="596" spans="1:4" ht="12.75">
      <c r="A596" s="5">
        <v>3</v>
      </c>
      <c r="B596" s="11" t="s">
        <v>12</v>
      </c>
      <c r="C596" s="1" t="s">
        <v>13</v>
      </c>
      <c r="D596" s="1"/>
    </row>
    <row r="597" spans="1:4" ht="12.75">
      <c r="A597" s="12" t="s">
        <v>14</v>
      </c>
      <c r="B597" s="12"/>
      <c r="C597" s="13">
        <v>72.75</v>
      </c>
      <c r="D597" s="13">
        <f>C597/1944.7/12*1000</f>
        <v>3.117447421196071</v>
      </c>
    </row>
    <row r="598" spans="1:4" ht="12.75" customHeight="1">
      <c r="A598" s="14" t="s">
        <v>15</v>
      </c>
      <c r="B598" s="14"/>
      <c r="C598" s="1">
        <f>C599+C600+C601</f>
        <v>281.23</v>
      </c>
      <c r="D598" s="13">
        <f>C598/1944.7/12*1000</f>
        <v>12.051130422858712</v>
      </c>
    </row>
    <row r="599" spans="1:4" ht="12.75">
      <c r="A599" s="2"/>
      <c r="B599" s="15" t="s">
        <v>16</v>
      </c>
      <c r="C599" s="10">
        <v>104.53</v>
      </c>
      <c r="D599" s="13">
        <f>C599/1944.7/12*1000</f>
        <v>4.47926843900516</v>
      </c>
    </row>
    <row r="600" spans="1:4" ht="12.75">
      <c r="A600" s="2"/>
      <c r="B600" s="15" t="s">
        <v>17</v>
      </c>
      <c r="C600" s="23">
        <v>176.7</v>
      </c>
      <c r="D600" s="13">
        <f>C600/1944.7/12*1000</f>
        <v>7.57186198385355</v>
      </c>
    </row>
    <row r="601" spans="1:4" ht="12.75">
      <c r="A601" s="18" t="s">
        <v>18</v>
      </c>
      <c r="B601" s="18"/>
      <c r="C601" s="17">
        <v>0</v>
      </c>
      <c r="D601" s="13">
        <f>C601/1944.7/12*1000</f>
        <v>0</v>
      </c>
    </row>
    <row r="602" spans="1:4" ht="12.75" customHeight="1">
      <c r="A602" s="19" t="s">
        <v>19</v>
      </c>
      <c r="B602" s="19"/>
      <c r="C602" s="13">
        <f>C603+C605+C604</f>
        <v>146</v>
      </c>
      <c r="D602" s="13">
        <f>C602/1944.7/12*1000</f>
        <v>6.25632059786428</v>
      </c>
    </row>
    <row r="603" spans="1:4" ht="12.75">
      <c r="A603" s="2"/>
      <c r="B603" s="15" t="s">
        <v>20</v>
      </c>
      <c r="C603" s="9">
        <v>137.75</v>
      </c>
      <c r="D603" s="13">
        <f>C603/1944.7/12*1000</f>
        <v>5.902795632574005</v>
      </c>
    </row>
    <row r="604" spans="1:4" ht="12.75">
      <c r="A604" s="2"/>
      <c r="B604" s="15" t="s">
        <v>21</v>
      </c>
      <c r="C604" s="10">
        <v>8.25</v>
      </c>
      <c r="D604" s="13">
        <f>C604/1944.7/12*1000</f>
        <v>0.3535249652902761</v>
      </c>
    </row>
    <row r="605" spans="1:4" ht="12.75">
      <c r="A605" s="2"/>
      <c r="B605" s="20" t="s">
        <v>22</v>
      </c>
      <c r="C605" s="10">
        <v>0</v>
      </c>
      <c r="D605" s="13">
        <f>C605/1944.7/12*1000</f>
        <v>0</v>
      </c>
    </row>
    <row r="606" spans="1:4" ht="12.75">
      <c r="A606" s="12" t="s">
        <v>23</v>
      </c>
      <c r="B606" s="12"/>
      <c r="C606" s="13">
        <v>14.87</v>
      </c>
      <c r="D606" s="13">
        <f>C606/1944.7/12*1000</f>
        <v>0.6372019677413826</v>
      </c>
    </row>
    <row r="607" spans="1:4" ht="12.75">
      <c r="A607" s="21" t="s">
        <v>37</v>
      </c>
      <c r="B607" s="21"/>
      <c r="C607" s="1">
        <v>78.8</v>
      </c>
      <c r="D607" s="13">
        <f>C607/1944.7/12*1000</f>
        <v>3.37669906240894</v>
      </c>
    </row>
    <row r="608" spans="1:4" ht="12.75">
      <c r="A608" s="2"/>
      <c r="B608" s="11" t="s">
        <v>25</v>
      </c>
      <c r="C608" s="13">
        <f>C597+C598+C602+C606+C607</f>
        <v>593.65</v>
      </c>
      <c r="D608" s="13">
        <f>C608/1944.7/12*1000</f>
        <v>25.43879947206938</v>
      </c>
    </row>
    <row r="609" spans="1:4" ht="12.75">
      <c r="A609" s="2">
        <v>4</v>
      </c>
      <c r="B609" s="11" t="s">
        <v>26</v>
      </c>
      <c r="C609" s="7"/>
      <c r="D609" s="7"/>
    </row>
    <row r="610" spans="1:4" ht="12.75">
      <c r="A610" s="5">
        <v>5</v>
      </c>
      <c r="B610" s="11" t="s">
        <v>11</v>
      </c>
      <c r="C610" s="13">
        <f>C608-C594/1000</f>
        <v>97.93017999999995</v>
      </c>
      <c r="D610" s="13"/>
    </row>
    <row r="611" spans="1:4" ht="12.75">
      <c r="A611" s="5"/>
      <c r="B611" s="11"/>
      <c r="C611" s="13"/>
      <c r="D611" s="13"/>
    </row>
    <row r="612" spans="1:4" ht="12.75">
      <c r="A612" s="22" t="s">
        <v>27</v>
      </c>
      <c r="B612" s="22"/>
      <c r="C612" s="22"/>
      <c r="D612" s="22"/>
    </row>
    <row r="614" spans="1:4" ht="12.75">
      <c r="A614" s="1" t="s">
        <v>0</v>
      </c>
      <c r="B614" s="1"/>
      <c r="C614" s="1"/>
      <c r="D614" s="1"/>
    </row>
    <row r="615" spans="1:4" ht="12.75">
      <c r="A615" s="1" t="s">
        <v>1</v>
      </c>
      <c r="B615" s="1"/>
      <c r="C615" s="1"/>
      <c r="D615" s="1"/>
    </row>
    <row r="616" spans="1:4" ht="12.75">
      <c r="A616" s="1" t="s">
        <v>85</v>
      </c>
      <c r="B616" s="1"/>
      <c r="C616" s="1"/>
      <c r="D616" s="1"/>
    </row>
    <row r="617" spans="1:4" ht="12.75" customHeight="1">
      <c r="A617" s="2"/>
      <c r="B617" s="2" t="s">
        <v>3</v>
      </c>
      <c r="C617" s="3" t="s">
        <v>4</v>
      </c>
      <c r="D617" s="3"/>
    </row>
    <row r="618" spans="1:4" ht="12.75">
      <c r="A618" s="2"/>
      <c r="B618" s="2"/>
      <c r="C618" s="4" t="s">
        <v>5</v>
      </c>
      <c r="D618" s="4" t="s">
        <v>6</v>
      </c>
    </row>
    <row r="619" spans="1:4" ht="12.75">
      <c r="A619" s="5">
        <v>1</v>
      </c>
      <c r="B619" s="6" t="s">
        <v>7</v>
      </c>
      <c r="C619" s="1">
        <v>6021.2</v>
      </c>
      <c r="D619" s="1"/>
    </row>
    <row r="620" spans="1:4" ht="12.75">
      <c r="A620" s="5">
        <v>2</v>
      </c>
      <c r="B620" s="8" t="s">
        <v>68</v>
      </c>
      <c r="C620" s="9" t="s">
        <v>3</v>
      </c>
      <c r="D620" s="9"/>
    </row>
    <row r="621" spans="1:4" ht="12.75">
      <c r="A621" s="5"/>
      <c r="B621" s="20" t="s">
        <v>69</v>
      </c>
      <c r="C621" s="10">
        <v>1647453.29</v>
      </c>
      <c r="D621" s="10"/>
    </row>
    <row r="622" spans="1:4" ht="12.75">
      <c r="A622" s="5"/>
      <c r="B622" s="27" t="s">
        <v>70</v>
      </c>
      <c r="C622" s="10">
        <v>1769571.44</v>
      </c>
      <c r="D622" s="10"/>
    </row>
    <row r="623" spans="1:4" ht="12.75">
      <c r="A623" s="5"/>
      <c r="B623" s="27" t="s">
        <v>11</v>
      </c>
      <c r="C623" s="10">
        <f>C622-C621</f>
        <v>122118.1499999999</v>
      </c>
      <c r="D623" s="10"/>
    </row>
    <row r="624" spans="1:4" ht="12.75">
      <c r="A624" s="5">
        <v>3</v>
      </c>
      <c r="B624" s="11" t="s">
        <v>12</v>
      </c>
      <c r="C624" s="1" t="s">
        <v>13</v>
      </c>
      <c r="D624" s="1"/>
    </row>
    <row r="625" spans="1:4" ht="12.75">
      <c r="A625" s="12" t="s">
        <v>14</v>
      </c>
      <c r="B625" s="12"/>
      <c r="C625" s="13">
        <v>222.4</v>
      </c>
      <c r="D625" s="13">
        <f>C625/6021.2/12*1000</f>
        <v>3.078013242100136</v>
      </c>
    </row>
    <row r="626" spans="1:4" ht="12.75" customHeight="1">
      <c r="A626" s="14" t="s">
        <v>15</v>
      </c>
      <c r="B626" s="14"/>
      <c r="C626" s="1">
        <f>C627+C628+C629</f>
        <v>763.53</v>
      </c>
      <c r="D626" s="13">
        <f>C626/6021.2/12*1000</f>
        <v>10.567245731747825</v>
      </c>
    </row>
    <row r="627" spans="1:4" ht="12.75">
      <c r="A627" s="2"/>
      <c r="B627" s="15" t="s">
        <v>16</v>
      </c>
      <c r="C627" s="10">
        <v>323</v>
      </c>
      <c r="D627" s="13">
        <f>C627/6021.2/12*1000</f>
        <v>4.470315994596869</v>
      </c>
    </row>
    <row r="628" spans="1:4" ht="12.75">
      <c r="A628" s="2"/>
      <c r="B628" s="15" t="s">
        <v>17</v>
      </c>
      <c r="C628" s="39">
        <v>439.13</v>
      </c>
      <c r="D628" s="13">
        <f>C628/6021.2/12*1000</f>
        <v>6.077553754511835</v>
      </c>
    </row>
    <row r="629" spans="1:4" ht="12.75">
      <c r="A629" s="18" t="s">
        <v>18</v>
      </c>
      <c r="B629" s="18"/>
      <c r="C629" s="17">
        <v>1.4</v>
      </c>
      <c r="D629" s="13">
        <f>C629/6021.2/12*1000</f>
        <v>0.019375982639119556</v>
      </c>
    </row>
    <row r="630" spans="1:4" ht="12.75" customHeight="1">
      <c r="A630" s="19" t="s">
        <v>19</v>
      </c>
      <c r="B630" s="19"/>
      <c r="C630" s="13">
        <f>C631+C633+C632</f>
        <v>477.27</v>
      </c>
      <c r="D630" s="13">
        <f>C630/6021.2/12*1000</f>
        <v>6.60541088155185</v>
      </c>
    </row>
    <row r="631" spans="1:4" ht="12.75">
      <c r="A631" s="2"/>
      <c r="B631" s="15" t="s">
        <v>20</v>
      </c>
      <c r="C631" s="9">
        <v>460.43</v>
      </c>
      <c r="D631" s="13">
        <f>C631/6021.2/12*1000</f>
        <v>6.372345490378441</v>
      </c>
    </row>
    <row r="632" spans="1:4" ht="12.75">
      <c r="A632" s="2"/>
      <c r="B632" s="15" t="s">
        <v>21</v>
      </c>
      <c r="C632" s="10">
        <v>13.77</v>
      </c>
      <c r="D632" s="13">
        <f>C632/6021.2/12*1000</f>
        <v>0.19057662924334018</v>
      </c>
    </row>
    <row r="633" spans="1:4" ht="12.75">
      <c r="A633" s="2"/>
      <c r="B633" s="20" t="s">
        <v>22</v>
      </c>
      <c r="C633" s="10">
        <v>3.07</v>
      </c>
      <c r="D633" s="13">
        <f>C633/6021.2/12*1000</f>
        <v>0.042488761930069306</v>
      </c>
    </row>
    <row r="634" spans="1:4" ht="12.75">
      <c r="A634" s="12" t="s">
        <v>23</v>
      </c>
      <c r="B634" s="12"/>
      <c r="C634" s="13">
        <v>53.09</v>
      </c>
      <c r="D634" s="13">
        <f>C634/6021.2/12*1000</f>
        <v>0.7347649416506123</v>
      </c>
    </row>
    <row r="635" spans="1:4" ht="12.75">
      <c r="A635" s="21" t="s">
        <v>37</v>
      </c>
      <c r="B635" s="21"/>
      <c r="C635" s="1">
        <v>243.81</v>
      </c>
      <c r="D635" s="13">
        <f>C635/6021.2/12*1000</f>
        <v>3.374327376602671</v>
      </c>
    </row>
    <row r="636" spans="1:4" ht="12.75">
      <c r="A636" s="21"/>
      <c r="B636" s="40" t="s">
        <v>71</v>
      </c>
      <c r="C636" s="1">
        <v>75.5</v>
      </c>
      <c r="D636" s="13">
        <f>C636/6021.2/12*1000</f>
        <v>1.044919063752519</v>
      </c>
    </row>
    <row r="637" spans="1:4" ht="12.75">
      <c r="A637" s="2"/>
      <c r="B637" s="11" t="s">
        <v>25</v>
      </c>
      <c r="C637" s="13">
        <f>C625+C626+C630+C634+C635+C636</f>
        <v>1835.5999999999997</v>
      </c>
      <c r="D637" s="13">
        <f>C637/6021.2/12*1000</f>
        <v>25.404681237405608</v>
      </c>
    </row>
    <row r="638" spans="1:4" ht="12.75">
      <c r="A638" s="2">
        <v>4</v>
      </c>
      <c r="B638" s="11" t="s">
        <v>26</v>
      </c>
      <c r="C638" s="7"/>
      <c r="D638" s="7"/>
    </row>
    <row r="639" spans="1:4" ht="12.75">
      <c r="A639" s="5">
        <v>5</v>
      </c>
      <c r="B639" s="11" t="s">
        <v>11</v>
      </c>
      <c r="C639" s="13">
        <f>C637-C622/1000</f>
        <v>66.02855999999974</v>
      </c>
      <c r="D639" s="13"/>
    </row>
    <row r="640" spans="1:4" ht="12.75">
      <c r="A640" s="22"/>
      <c r="B640" s="22"/>
      <c r="C640" s="22"/>
      <c r="D640" s="22"/>
    </row>
    <row r="641" spans="1:4" ht="12.75">
      <c r="A641" s="12" t="s">
        <v>38</v>
      </c>
      <c r="B641" s="12"/>
      <c r="C641" s="28"/>
      <c r="D641" s="28"/>
    </row>
    <row r="642" spans="1:4" ht="12.75">
      <c r="A642" s="28"/>
      <c r="B642" s="27" t="s">
        <v>39</v>
      </c>
      <c r="C642" s="28">
        <v>37630.43</v>
      </c>
      <c r="D642" s="28"/>
    </row>
    <row r="643" spans="1:4" ht="12.75">
      <c r="A643" s="5"/>
      <c r="B643" s="22" t="s">
        <v>40</v>
      </c>
      <c r="C643" s="28">
        <v>38821.45</v>
      </c>
      <c r="D643" s="28"/>
    </row>
    <row r="644" spans="1:4" ht="12.75">
      <c r="A644" s="5"/>
      <c r="B644" s="29" t="s">
        <v>11</v>
      </c>
      <c r="C644" s="30">
        <f>C643-C642</f>
        <v>1191.0199999999968</v>
      </c>
      <c r="D644" s="28"/>
    </row>
    <row r="645" spans="1:4" ht="12.75">
      <c r="A645" s="5"/>
      <c r="B645" s="27" t="s">
        <v>41</v>
      </c>
      <c r="C645" s="28">
        <v>41603.45</v>
      </c>
      <c r="D645" s="28"/>
    </row>
    <row r="646" spans="1:4" ht="12.75">
      <c r="A646" s="5"/>
      <c r="B646" s="22" t="s">
        <v>42</v>
      </c>
      <c r="C646" s="28">
        <v>43571.37</v>
      </c>
      <c r="D646" s="28"/>
    </row>
    <row r="647" spans="1:4" ht="12.75">
      <c r="A647" s="5"/>
      <c r="B647" s="29" t="s">
        <v>11</v>
      </c>
      <c r="C647" s="30">
        <f>C646-C645</f>
        <v>1967.9200000000055</v>
      </c>
      <c r="D647" s="28"/>
    </row>
    <row r="648" spans="1:4" ht="12.75">
      <c r="A648" s="5"/>
      <c r="B648" s="27" t="s">
        <v>72</v>
      </c>
      <c r="C648" s="28">
        <v>8248.99</v>
      </c>
      <c r="D648" s="28"/>
    </row>
    <row r="649" spans="1:4" ht="12.75">
      <c r="A649" s="5"/>
      <c r="B649" s="22" t="s">
        <v>73</v>
      </c>
      <c r="C649" s="28">
        <v>13293.28</v>
      </c>
      <c r="D649" s="28"/>
    </row>
    <row r="650" spans="1:4" ht="12.75">
      <c r="A650" s="5"/>
      <c r="B650" s="29" t="s">
        <v>11</v>
      </c>
      <c r="C650" s="30">
        <f>C649-C648</f>
        <v>5044.290000000001</v>
      </c>
      <c r="D650" s="28"/>
    </row>
    <row r="651" spans="1:4" ht="12.75">
      <c r="A651" s="5"/>
      <c r="B651" s="27" t="s">
        <v>43</v>
      </c>
      <c r="C651" s="28">
        <v>37089.17</v>
      </c>
      <c r="D651" s="28"/>
    </row>
    <row r="652" spans="1:4" ht="12.75">
      <c r="A652" s="5"/>
      <c r="B652" s="22" t="s">
        <v>44</v>
      </c>
      <c r="C652" s="28">
        <v>34918.5</v>
      </c>
      <c r="D652" s="28"/>
    </row>
    <row r="653" spans="1:4" ht="12.75">
      <c r="A653" s="5"/>
      <c r="B653" s="29" t="s">
        <v>11</v>
      </c>
      <c r="C653" s="30">
        <f>C652-C651</f>
        <v>-2170.6699999999983</v>
      </c>
      <c r="D653" s="28"/>
    </row>
    <row r="654" spans="1:4" ht="12.75">
      <c r="A654" s="12"/>
      <c r="B654" s="12" t="s">
        <v>74</v>
      </c>
      <c r="C654" s="32">
        <f>C644+C647+C650+C653</f>
        <v>6032.560000000005</v>
      </c>
      <c r="D654" s="28"/>
    </row>
    <row r="655" spans="1:4" ht="12.75">
      <c r="A655" s="12"/>
      <c r="B655" s="12"/>
      <c r="C655" s="28"/>
      <c r="D655" s="28"/>
    </row>
    <row r="656" spans="1:4" ht="12.75">
      <c r="A656" s="12"/>
      <c r="B656" s="14" t="s">
        <v>49</v>
      </c>
      <c r="C656" s="41">
        <v>60</v>
      </c>
      <c r="D656" s="28"/>
    </row>
    <row r="657" spans="1:4" ht="12.75">
      <c r="A657" s="22" t="s">
        <v>27</v>
      </c>
      <c r="B657" s="22"/>
      <c r="C657" s="22"/>
      <c r="D657" s="22"/>
    </row>
    <row r="659" spans="1:4" ht="12.75">
      <c r="A659" s="1" t="s">
        <v>0</v>
      </c>
      <c r="B659" s="1"/>
      <c r="C659" s="1"/>
      <c r="D659" s="1"/>
    </row>
    <row r="660" spans="1:4" ht="12.75">
      <c r="A660" s="1" t="s">
        <v>28</v>
      </c>
      <c r="B660" s="1"/>
      <c r="C660" s="1"/>
      <c r="D660" s="1"/>
    </row>
    <row r="661" spans="1:4" ht="12.75">
      <c r="A661" s="1" t="s">
        <v>86</v>
      </c>
      <c r="B661" s="1"/>
      <c r="C661" s="1"/>
      <c r="D661" s="1"/>
    </row>
    <row r="662" spans="1:4" ht="12.75" customHeight="1">
      <c r="A662" s="2"/>
      <c r="B662" s="2" t="s">
        <v>3</v>
      </c>
      <c r="C662" s="3" t="s">
        <v>4</v>
      </c>
      <c r="D662" s="3"/>
    </row>
    <row r="663" spans="1:4" ht="12.75">
      <c r="A663" s="2"/>
      <c r="B663" s="2"/>
      <c r="C663" s="4" t="s">
        <v>5</v>
      </c>
      <c r="D663" s="4" t="s">
        <v>6</v>
      </c>
    </row>
    <row r="664" spans="1:4" ht="12.75">
      <c r="A664" s="5">
        <v>1</v>
      </c>
      <c r="B664" s="6" t="s">
        <v>7</v>
      </c>
      <c r="C664" s="1">
        <v>4523.8</v>
      </c>
      <c r="D664" s="1"/>
    </row>
    <row r="665" spans="1:4" ht="12.75">
      <c r="A665" s="5">
        <v>2</v>
      </c>
      <c r="B665" s="8" t="s">
        <v>51</v>
      </c>
      <c r="C665" s="9" t="s">
        <v>3</v>
      </c>
      <c r="D665" s="9"/>
    </row>
    <row r="666" spans="1:4" ht="12.75">
      <c r="A666" s="5"/>
      <c r="B666" s="20" t="s">
        <v>35</v>
      </c>
      <c r="C666" s="10">
        <v>1193677.22</v>
      </c>
      <c r="D666" s="10"/>
    </row>
    <row r="667" spans="1:4" ht="12.75">
      <c r="A667" s="5"/>
      <c r="B667" s="27" t="s">
        <v>36</v>
      </c>
      <c r="C667" s="10">
        <v>1221547.11</v>
      </c>
      <c r="D667" s="10"/>
    </row>
    <row r="668" spans="1:4" ht="12.75">
      <c r="A668" s="5"/>
      <c r="B668" s="27" t="s">
        <v>11</v>
      </c>
      <c r="C668" s="10">
        <f>C667-C666</f>
        <v>27869.89000000013</v>
      </c>
      <c r="D668" s="10"/>
    </row>
    <row r="669" spans="1:4" ht="12.75">
      <c r="A669" s="5">
        <v>3</v>
      </c>
      <c r="B669" s="11" t="s">
        <v>12</v>
      </c>
      <c r="C669" s="1" t="s">
        <v>13</v>
      </c>
      <c r="D669" s="1"/>
    </row>
    <row r="670" spans="1:4" ht="12.75">
      <c r="A670" s="12" t="s">
        <v>14</v>
      </c>
      <c r="B670" s="12"/>
      <c r="C670" s="13">
        <v>161.14</v>
      </c>
      <c r="D670" s="13">
        <f>C670/4523.8/12*1000</f>
        <v>2.968374670262463</v>
      </c>
    </row>
    <row r="671" spans="1:4" ht="12.75" customHeight="1">
      <c r="A671" s="14" t="s">
        <v>15</v>
      </c>
      <c r="B671" s="14"/>
      <c r="C671" s="1">
        <f>C672+C673+C674</f>
        <v>581.44</v>
      </c>
      <c r="D671" s="13">
        <f>C671/4523.8/12*1000</f>
        <v>10.710759391072404</v>
      </c>
    </row>
    <row r="672" spans="1:4" ht="12.75">
      <c r="A672" s="2"/>
      <c r="B672" s="15" t="s">
        <v>16</v>
      </c>
      <c r="C672" s="10">
        <v>243</v>
      </c>
      <c r="D672" s="13">
        <f>C672/4523.8/12*1000</f>
        <v>4.476325213316239</v>
      </c>
    </row>
    <row r="673" spans="1:4" ht="12.75">
      <c r="A673" s="2"/>
      <c r="B673" s="15" t="s">
        <v>17</v>
      </c>
      <c r="C673" s="39">
        <v>338.44</v>
      </c>
      <c r="D673" s="13">
        <f>C673/4523.8/12*1000</f>
        <v>6.234434177756164</v>
      </c>
    </row>
    <row r="674" spans="1:4" ht="12.75">
      <c r="A674" s="18" t="s">
        <v>18</v>
      </c>
      <c r="B674" s="18"/>
      <c r="C674" s="17">
        <v>0</v>
      </c>
      <c r="D674" s="13">
        <f>C674/4523.8/12*1000</f>
        <v>0</v>
      </c>
    </row>
    <row r="675" spans="1:4" ht="12.75" customHeight="1">
      <c r="A675" s="19" t="s">
        <v>19</v>
      </c>
      <c r="B675" s="19"/>
      <c r="C675" s="13">
        <f>C676+C678+C677</f>
        <v>350.28</v>
      </c>
      <c r="D675" s="13">
        <f>C675/4523.8/12*1000</f>
        <v>6.452539900084</v>
      </c>
    </row>
    <row r="676" spans="1:4" ht="12.75">
      <c r="A676" s="2"/>
      <c r="B676" s="15" t="s">
        <v>20</v>
      </c>
      <c r="C676" s="9">
        <v>335.7</v>
      </c>
      <c r="D676" s="13">
        <f>C676/4523.8/12*1000</f>
        <v>6.183960387285026</v>
      </c>
    </row>
    <row r="677" spans="1:4" ht="12.75">
      <c r="A677" s="2"/>
      <c r="B677" s="15" t="s">
        <v>21</v>
      </c>
      <c r="C677" s="10">
        <v>12.08</v>
      </c>
      <c r="D677" s="13">
        <f>C677/4523.8/12*1000</f>
        <v>0.22252678426691425</v>
      </c>
    </row>
    <row r="678" spans="1:4" ht="12.75">
      <c r="A678" s="2"/>
      <c r="B678" s="20" t="s">
        <v>22</v>
      </c>
      <c r="C678" s="10">
        <v>2.5</v>
      </c>
      <c r="D678" s="13">
        <f>C678/4523.8/12*1000</f>
        <v>0.04605272853206007</v>
      </c>
    </row>
    <row r="679" spans="1:4" ht="12.75">
      <c r="A679" s="12" t="s">
        <v>23</v>
      </c>
      <c r="B679" s="12"/>
      <c r="C679" s="13">
        <v>36.65</v>
      </c>
      <c r="D679" s="13">
        <f>C679/4523.8/12*1000</f>
        <v>0.6751330002800005</v>
      </c>
    </row>
    <row r="680" spans="1:4" ht="12.75">
      <c r="A680" s="21" t="s">
        <v>37</v>
      </c>
      <c r="B680" s="21"/>
      <c r="C680" s="7">
        <v>183.29</v>
      </c>
      <c r="D680" s="13">
        <f>C680/4523.8/12*1000</f>
        <v>3.3764018450565154</v>
      </c>
    </row>
    <row r="681" spans="1:4" ht="12.75">
      <c r="A681" s="2"/>
      <c r="B681" s="11" t="s">
        <v>25</v>
      </c>
      <c r="C681" s="13">
        <f>C670+C671+C675+C679+C680</f>
        <v>1312.8000000000002</v>
      </c>
      <c r="D681" s="13">
        <f>C681/4523.8/12*1000</f>
        <v>24.183208806755385</v>
      </c>
    </row>
    <row r="682" spans="1:4" ht="12.75">
      <c r="A682" s="2">
        <v>4</v>
      </c>
      <c r="B682" s="11" t="s">
        <v>26</v>
      </c>
      <c r="C682" s="7"/>
      <c r="D682" s="7"/>
    </row>
    <row r="683" spans="1:4" ht="12.75">
      <c r="A683" s="5">
        <v>5</v>
      </c>
      <c r="B683" s="11" t="s">
        <v>11</v>
      </c>
      <c r="C683" s="13">
        <f>C681-C667/1000</f>
        <v>91.25288999999998</v>
      </c>
      <c r="D683" s="13"/>
    </row>
    <row r="684" spans="1:4" ht="12.75">
      <c r="A684" s="22"/>
      <c r="B684" s="22"/>
      <c r="C684" s="22"/>
      <c r="D684" s="22"/>
    </row>
    <row r="685" spans="1:4" ht="12.75">
      <c r="A685" s="12" t="s">
        <v>38</v>
      </c>
      <c r="B685" s="12"/>
      <c r="C685" s="28"/>
      <c r="D685" s="28"/>
    </row>
    <row r="686" spans="1:4" ht="12.75">
      <c r="A686" s="28"/>
      <c r="B686" s="27" t="s">
        <v>39</v>
      </c>
      <c r="C686" s="28">
        <v>11929.26</v>
      </c>
      <c r="D686" s="28"/>
    </row>
    <row r="687" spans="1:4" ht="12.75">
      <c r="A687" s="5"/>
      <c r="B687" s="22" t="s">
        <v>40</v>
      </c>
      <c r="C687" s="28">
        <v>13279.97</v>
      </c>
      <c r="D687" s="28"/>
    </row>
    <row r="688" spans="1:4" ht="12.75">
      <c r="A688" s="5"/>
      <c r="B688" s="29" t="s">
        <v>11</v>
      </c>
      <c r="C688" s="30">
        <f>C687-C686</f>
        <v>1350.7099999999991</v>
      </c>
      <c r="D688" s="28"/>
    </row>
    <row r="689" spans="1:4" ht="12.75">
      <c r="A689" s="5"/>
      <c r="B689" s="27" t="s">
        <v>41</v>
      </c>
      <c r="C689" s="28">
        <v>38899.22</v>
      </c>
      <c r="D689" s="28"/>
    </row>
    <row r="690" spans="1:4" ht="12.75">
      <c r="A690" s="5"/>
      <c r="B690" s="22" t="s">
        <v>42</v>
      </c>
      <c r="C690" s="28">
        <v>39025.86</v>
      </c>
      <c r="D690" s="28"/>
    </row>
    <row r="691" spans="1:4" ht="12.75">
      <c r="A691" s="5"/>
      <c r="B691" s="29" t="s">
        <v>11</v>
      </c>
      <c r="C691" s="30">
        <f>C690-C689</f>
        <v>126.63999999999942</v>
      </c>
      <c r="D691" s="28"/>
    </row>
    <row r="692" spans="1:4" ht="12.75">
      <c r="A692" s="5"/>
      <c r="B692" s="27" t="s">
        <v>72</v>
      </c>
      <c r="C692" s="28">
        <v>104589</v>
      </c>
      <c r="D692" s="28"/>
    </row>
    <row r="693" spans="1:4" ht="12.75">
      <c r="A693" s="5"/>
      <c r="B693" s="22" t="s">
        <v>73</v>
      </c>
      <c r="C693" s="28">
        <v>106011</v>
      </c>
      <c r="D693" s="28"/>
    </row>
    <row r="694" spans="1:4" ht="12.75">
      <c r="A694" s="5"/>
      <c r="B694" s="29" t="s">
        <v>11</v>
      </c>
      <c r="C694" s="30">
        <f>C693-C692</f>
        <v>1422</v>
      </c>
      <c r="D694" s="28"/>
    </row>
    <row r="695" spans="1:4" ht="12.75">
      <c r="A695" s="5"/>
      <c r="B695" s="27" t="s">
        <v>43</v>
      </c>
      <c r="C695" s="28">
        <v>33309.73</v>
      </c>
      <c r="D695" s="28"/>
    </row>
    <row r="696" spans="1:4" ht="12.75">
      <c r="A696" s="5"/>
      <c r="B696" s="22" t="s">
        <v>44</v>
      </c>
      <c r="C696" s="28">
        <v>31524.55</v>
      </c>
      <c r="D696" s="28"/>
    </row>
    <row r="697" spans="1:4" ht="12.75">
      <c r="A697" s="5"/>
      <c r="B697" s="29" t="s">
        <v>11</v>
      </c>
      <c r="C697" s="30">
        <f>C696-C695</f>
        <v>-1785.180000000004</v>
      </c>
      <c r="D697" s="28"/>
    </row>
    <row r="698" spans="1:4" ht="12.75">
      <c r="A698" s="12"/>
      <c r="B698" s="12" t="s">
        <v>45</v>
      </c>
      <c r="C698" s="32">
        <f>C688+C691+C694+C697</f>
        <v>1114.1699999999946</v>
      </c>
      <c r="D698" s="28"/>
    </row>
    <row r="699" spans="1:4" ht="12.75">
      <c r="A699" s="12"/>
      <c r="B699" s="12"/>
      <c r="C699" s="28"/>
      <c r="D699" s="28"/>
    </row>
    <row r="700" spans="1:4" ht="12.75">
      <c r="A700" s="12"/>
      <c r="B700" s="14" t="s">
        <v>49</v>
      </c>
      <c r="C700" s="33">
        <v>90.11</v>
      </c>
      <c r="D700" s="28"/>
    </row>
    <row r="701" spans="1:4" ht="12.75">
      <c r="A701" s="22" t="s">
        <v>27</v>
      </c>
      <c r="B701" s="22"/>
      <c r="C701" s="22"/>
      <c r="D701" s="22"/>
    </row>
    <row r="703" spans="1:4" ht="12.75">
      <c r="A703" s="1" t="s">
        <v>0</v>
      </c>
      <c r="B703" s="1"/>
      <c r="C703" s="1"/>
      <c r="D703" s="1"/>
    </row>
    <row r="704" spans="1:4" ht="12.75">
      <c r="A704" s="1" t="s">
        <v>28</v>
      </c>
      <c r="B704" s="1"/>
      <c r="C704" s="1"/>
      <c r="D704" s="1"/>
    </row>
    <row r="705" spans="1:4" ht="12.75">
      <c r="A705" s="1" t="s">
        <v>87</v>
      </c>
      <c r="B705" s="1"/>
      <c r="C705" s="1"/>
      <c r="D705" s="1"/>
    </row>
    <row r="706" spans="1:4" ht="12.75" customHeight="1">
      <c r="A706" s="2"/>
      <c r="B706" s="2" t="s">
        <v>3</v>
      </c>
      <c r="C706" s="3" t="s">
        <v>4</v>
      </c>
      <c r="D706" s="3"/>
    </row>
    <row r="707" spans="1:4" ht="12.75">
      <c r="A707" s="2"/>
      <c r="B707" s="2"/>
      <c r="C707" s="4" t="s">
        <v>5</v>
      </c>
      <c r="D707" s="4" t="s">
        <v>6</v>
      </c>
    </row>
    <row r="708" spans="1:4" ht="12.75">
      <c r="A708" s="5">
        <v>1</v>
      </c>
      <c r="B708" s="6" t="s">
        <v>7</v>
      </c>
      <c r="C708" s="1">
        <v>4521.28</v>
      </c>
      <c r="D708" s="1"/>
    </row>
    <row r="709" spans="1:4" ht="12.75">
      <c r="A709" s="5">
        <v>2</v>
      </c>
      <c r="B709" s="8" t="s">
        <v>51</v>
      </c>
      <c r="C709" s="9" t="s">
        <v>3</v>
      </c>
      <c r="D709" s="9"/>
    </row>
    <row r="710" spans="1:4" ht="12.75">
      <c r="A710" s="5"/>
      <c r="B710" s="20" t="s">
        <v>35</v>
      </c>
      <c r="C710" s="10">
        <v>1120160.78</v>
      </c>
      <c r="D710" s="10"/>
    </row>
    <row r="711" spans="1:4" ht="12.75">
      <c r="A711" s="5"/>
      <c r="B711" s="27" t="s">
        <v>36</v>
      </c>
      <c r="C711" s="10">
        <v>1270942.61</v>
      </c>
      <c r="D711" s="10"/>
    </row>
    <row r="712" spans="1:4" ht="12.75">
      <c r="A712" s="5"/>
      <c r="B712" s="27" t="s">
        <v>11</v>
      </c>
      <c r="C712" s="10">
        <f>C711-C710</f>
        <v>150781.83000000007</v>
      </c>
      <c r="D712" s="10"/>
    </row>
    <row r="713" spans="1:4" ht="12.75">
      <c r="A713" s="5">
        <v>3</v>
      </c>
      <c r="B713" s="11" t="s">
        <v>12</v>
      </c>
      <c r="C713" s="1" t="s">
        <v>13</v>
      </c>
      <c r="D713" s="1"/>
    </row>
    <row r="714" spans="1:4" ht="12.75">
      <c r="A714" s="12" t="s">
        <v>14</v>
      </c>
      <c r="B714" s="12"/>
      <c r="C714" s="13">
        <v>151.22</v>
      </c>
      <c r="D714" s="13">
        <f>C714/4521.28/12*1000</f>
        <v>2.7871900582725835</v>
      </c>
    </row>
    <row r="715" spans="1:4" ht="12.75" customHeight="1">
      <c r="A715" s="14" t="s">
        <v>15</v>
      </c>
      <c r="B715" s="14"/>
      <c r="C715" s="1">
        <f>C716+C717+C718</f>
        <v>363.93</v>
      </c>
      <c r="D715" s="13">
        <f>C715/4521.28/12*1000</f>
        <v>6.707724361242835</v>
      </c>
    </row>
    <row r="716" spans="1:4" ht="12.75">
      <c r="A716" s="2"/>
      <c r="B716" s="15" t="s">
        <v>16</v>
      </c>
      <c r="C716" s="10">
        <v>242.76</v>
      </c>
      <c r="D716" s="13">
        <f>C716/4521.28/12*1000</f>
        <v>4.474396631042537</v>
      </c>
    </row>
    <row r="717" spans="1:4" ht="12.75">
      <c r="A717" s="2"/>
      <c r="B717" s="15" t="s">
        <v>17</v>
      </c>
      <c r="C717" s="39">
        <v>121.17</v>
      </c>
      <c r="D717" s="13">
        <f>C717/4521.28/12*1000</f>
        <v>2.2333277302002976</v>
      </c>
    </row>
    <row r="718" spans="1:4" ht="12.75">
      <c r="A718" s="18" t="s">
        <v>18</v>
      </c>
      <c r="B718" s="18"/>
      <c r="C718" s="17">
        <v>0</v>
      </c>
      <c r="D718" s="13">
        <f>C718/4521.28/12*1000</f>
        <v>0</v>
      </c>
    </row>
    <row r="719" spans="1:4" ht="12.75" customHeight="1">
      <c r="A719" s="19" t="s">
        <v>19</v>
      </c>
      <c r="B719" s="19"/>
      <c r="C719" s="13">
        <f>C720+C722+C721</f>
        <v>342.57</v>
      </c>
      <c r="D719" s="13">
        <f>C719/4521.28/12*1000</f>
        <v>6.314030540024064</v>
      </c>
    </row>
    <row r="720" spans="1:4" ht="12.75">
      <c r="A720" s="2"/>
      <c r="B720" s="15" t="s">
        <v>20</v>
      </c>
      <c r="C720" s="9">
        <v>331.05</v>
      </c>
      <c r="D720" s="13">
        <f>C720/4521.28/12*1000</f>
        <v>6.101701288130795</v>
      </c>
    </row>
    <row r="721" spans="1:4" ht="12.75">
      <c r="A721" s="2"/>
      <c r="B721" s="15" t="s">
        <v>21</v>
      </c>
      <c r="C721" s="10">
        <v>9.02</v>
      </c>
      <c r="D721" s="13">
        <f>C721/4521.28/12*1000</f>
        <v>0.16625085521504238</v>
      </c>
    </row>
    <row r="722" spans="1:4" ht="12.75">
      <c r="A722" s="2"/>
      <c r="B722" s="20" t="s">
        <v>22</v>
      </c>
      <c r="C722" s="10">
        <v>2.5</v>
      </c>
      <c r="D722" s="13">
        <f>C722/4521.28/12*1000</f>
        <v>0.04607839667822682</v>
      </c>
    </row>
    <row r="723" spans="1:4" ht="12.75">
      <c r="A723" s="12" t="s">
        <v>23</v>
      </c>
      <c r="B723" s="12"/>
      <c r="C723" s="13">
        <v>38.13</v>
      </c>
      <c r="D723" s="13">
        <f>C723/4521.28/12*1000</f>
        <v>0.7027877061363155</v>
      </c>
    </row>
    <row r="724" spans="1:4" ht="12.75">
      <c r="A724" s="21" t="s">
        <v>37</v>
      </c>
      <c r="B724" s="21"/>
      <c r="C724" s="1">
        <v>183.1</v>
      </c>
      <c r="D724" s="13">
        <f>C724/4521.28/12*1000</f>
        <v>3.3747817727133325</v>
      </c>
    </row>
    <row r="725" spans="1:4" ht="12.75">
      <c r="A725" s="2"/>
      <c r="B725" s="11" t="s">
        <v>25</v>
      </c>
      <c r="C725" s="7">
        <f>C714+C715+C719+C723+C724</f>
        <v>1078.95</v>
      </c>
      <c r="D725" s="13">
        <f>D714+D715+D719+D723+D724</f>
        <v>19.886514438389135</v>
      </c>
    </row>
    <row r="726" spans="1:4" ht="12.75">
      <c r="A726" s="2">
        <v>4</v>
      </c>
      <c r="B726" s="11" t="s">
        <v>26</v>
      </c>
      <c r="C726" s="7"/>
      <c r="D726" s="7"/>
    </row>
    <row r="727" spans="1:4" ht="12.75">
      <c r="A727" s="5">
        <v>5</v>
      </c>
      <c r="B727" s="11" t="s">
        <v>11</v>
      </c>
      <c r="C727" s="13">
        <f>C725-C711/1000</f>
        <v>-191.99261</v>
      </c>
      <c r="D727" s="13"/>
    </row>
    <row r="728" spans="1:4" ht="12.75">
      <c r="A728" s="22"/>
      <c r="B728" s="22"/>
      <c r="C728" s="22"/>
      <c r="D728" s="22"/>
    </row>
    <row r="729" spans="1:4" ht="12.75">
      <c r="A729" s="12" t="s">
        <v>38</v>
      </c>
      <c r="B729" s="12"/>
      <c r="C729" s="28"/>
      <c r="D729" s="28"/>
    </row>
    <row r="730" spans="1:4" ht="12.75">
      <c r="A730" s="28"/>
      <c r="B730" s="27" t="s">
        <v>39</v>
      </c>
      <c r="C730" s="28">
        <v>22670.48</v>
      </c>
      <c r="D730" s="28"/>
    </row>
    <row r="731" spans="1:4" ht="12.75">
      <c r="A731" s="5"/>
      <c r="B731" s="22" t="s">
        <v>40</v>
      </c>
      <c r="C731" s="28">
        <v>23633.01</v>
      </c>
      <c r="D731" s="28"/>
    </row>
    <row r="732" spans="1:4" ht="12.75">
      <c r="A732" s="5"/>
      <c r="B732" s="29" t="s">
        <v>11</v>
      </c>
      <c r="C732" s="30">
        <f>C731-C730</f>
        <v>962.5299999999988</v>
      </c>
      <c r="D732" s="28"/>
    </row>
    <row r="733" spans="1:4" ht="12.75">
      <c r="A733" s="5"/>
      <c r="B733" s="27" t="s">
        <v>41</v>
      </c>
      <c r="C733" s="28">
        <v>61942.39</v>
      </c>
      <c r="D733" s="28"/>
    </row>
    <row r="734" spans="1:4" ht="12.75">
      <c r="A734" s="5"/>
      <c r="B734" s="22" t="s">
        <v>42</v>
      </c>
      <c r="C734" s="28">
        <v>62137.42</v>
      </c>
      <c r="D734" s="28"/>
    </row>
    <row r="735" spans="1:4" ht="12.75">
      <c r="A735" s="5"/>
      <c r="B735" s="29" t="s">
        <v>11</v>
      </c>
      <c r="C735" s="30">
        <f>C734-C733</f>
        <v>195.02999999999884</v>
      </c>
      <c r="D735" s="28"/>
    </row>
    <row r="736" spans="1:4" ht="12.75">
      <c r="A736" s="5"/>
      <c r="B736" s="27" t="s">
        <v>72</v>
      </c>
      <c r="C736" s="28">
        <v>173321</v>
      </c>
      <c r="D736" s="28"/>
    </row>
    <row r="737" spans="1:4" ht="12.75">
      <c r="A737" s="5"/>
      <c r="B737" s="22" t="s">
        <v>73</v>
      </c>
      <c r="C737" s="28">
        <v>174938</v>
      </c>
      <c r="D737" s="28"/>
    </row>
    <row r="738" spans="1:4" ht="12.75">
      <c r="A738" s="5"/>
      <c r="B738" s="29" t="s">
        <v>11</v>
      </c>
      <c r="C738" s="30">
        <f>C737-C736</f>
        <v>1617</v>
      </c>
      <c r="D738" s="28"/>
    </row>
    <row r="739" spans="1:4" ht="12.75">
      <c r="A739" s="5"/>
      <c r="B739" s="27" t="s">
        <v>43</v>
      </c>
      <c r="C739" s="28">
        <v>38254.74</v>
      </c>
      <c r="D739" s="28"/>
    </row>
    <row r="740" spans="1:4" ht="12.75">
      <c r="A740" s="5"/>
      <c r="B740" s="22" t="s">
        <v>44</v>
      </c>
      <c r="C740" s="28">
        <v>36342.13</v>
      </c>
      <c r="D740" s="28"/>
    </row>
    <row r="741" spans="1:4" ht="12.75">
      <c r="A741" s="5"/>
      <c r="B741" s="29" t="s">
        <v>11</v>
      </c>
      <c r="C741" s="30">
        <f>C740-C739</f>
        <v>-1912.6100000000006</v>
      </c>
      <c r="D741" s="28"/>
    </row>
    <row r="742" spans="1:4" ht="12.75">
      <c r="A742" s="12"/>
      <c r="B742" s="12" t="s">
        <v>45</v>
      </c>
      <c r="C742" s="32">
        <f>C732+C735+C738+C741</f>
        <v>861.9499999999971</v>
      </c>
      <c r="D742" s="28"/>
    </row>
    <row r="743" spans="1:4" ht="12.75">
      <c r="A743" s="12"/>
      <c r="B743" s="12"/>
      <c r="C743" s="28"/>
      <c r="D743" s="28"/>
    </row>
    <row r="744" spans="1:4" ht="12.75">
      <c r="A744" s="12"/>
      <c r="B744" s="14" t="s">
        <v>46</v>
      </c>
      <c r="C744" s="42">
        <v>-192.85</v>
      </c>
      <c r="D744" s="28"/>
    </row>
    <row r="745" spans="1:4" ht="12.75">
      <c r="A745" s="22" t="s">
        <v>27</v>
      </c>
      <c r="B745" s="22"/>
      <c r="C745" s="22"/>
      <c r="D745" s="22"/>
    </row>
    <row r="747" spans="1:4" ht="12.75">
      <c r="A747" s="1" t="s">
        <v>0</v>
      </c>
      <c r="B747" s="1"/>
      <c r="C747" s="1"/>
      <c r="D747" s="1"/>
    </row>
    <row r="748" spans="1:4" ht="12.75">
      <c r="A748" s="1" t="s">
        <v>28</v>
      </c>
      <c r="B748" s="1"/>
      <c r="C748" s="1"/>
      <c r="D748" s="1"/>
    </row>
    <row r="749" spans="1:4" ht="12.75">
      <c r="A749" s="1" t="s">
        <v>88</v>
      </c>
      <c r="B749" s="1"/>
      <c r="C749" s="1"/>
      <c r="D749" s="1"/>
    </row>
    <row r="750" spans="1:4" ht="12.75" customHeight="1">
      <c r="A750" s="2"/>
      <c r="B750" s="2" t="s">
        <v>3</v>
      </c>
      <c r="C750" s="3" t="s">
        <v>55</v>
      </c>
      <c r="D750" s="3"/>
    </row>
    <row r="751" spans="1:4" ht="12.75">
      <c r="A751" s="2"/>
      <c r="B751" s="2"/>
      <c r="C751" s="4" t="s">
        <v>5</v>
      </c>
      <c r="D751" s="4" t="s">
        <v>6</v>
      </c>
    </row>
    <row r="752" spans="1:4" ht="12.75">
      <c r="A752" s="5">
        <v>1</v>
      </c>
      <c r="B752" s="6" t="s">
        <v>7</v>
      </c>
      <c r="C752" s="1">
        <v>3755.43</v>
      </c>
      <c r="D752" s="1"/>
    </row>
    <row r="753" spans="1:4" ht="12.75">
      <c r="A753" s="5">
        <v>2</v>
      </c>
      <c r="B753" s="8" t="s">
        <v>68</v>
      </c>
      <c r="C753" s="9" t="s">
        <v>3</v>
      </c>
      <c r="D753" s="9"/>
    </row>
    <row r="754" spans="1:4" ht="12.75">
      <c r="A754" s="5"/>
      <c r="B754" s="20" t="s">
        <v>69</v>
      </c>
      <c r="C754" s="10">
        <v>1033980.83</v>
      </c>
      <c r="D754" s="10"/>
    </row>
    <row r="755" spans="1:4" ht="12.75">
      <c r="A755" s="5"/>
      <c r="B755" s="27" t="s">
        <v>70</v>
      </c>
      <c r="C755" s="10">
        <v>1090919.23</v>
      </c>
      <c r="D755" s="10"/>
    </row>
    <row r="756" spans="1:4" ht="12.75">
      <c r="A756" s="5"/>
      <c r="B756" s="27" t="s">
        <v>11</v>
      </c>
      <c r="C756" s="10">
        <f>C755-C754</f>
        <v>56938.40000000002</v>
      </c>
      <c r="D756" s="10"/>
    </row>
    <row r="757" spans="1:4" ht="12.75">
      <c r="A757" s="5">
        <v>3</v>
      </c>
      <c r="B757" s="11" t="s">
        <v>12</v>
      </c>
      <c r="C757" s="1" t="s">
        <v>13</v>
      </c>
      <c r="D757" s="1"/>
    </row>
    <row r="758" spans="1:4" ht="12.75">
      <c r="A758" s="12" t="s">
        <v>14</v>
      </c>
      <c r="B758" s="12"/>
      <c r="C758" s="13">
        <v>139.59</v>
      </c>
      <c r="D758" s="13">
        <f>C758/3755.43/12*1000</f>
        <v>3.0975147985716682</v>
      </c>
    </row>
    <row r="759" spans="1:4" ht="12.75" customHeight="1">
      <c r="A759" s="14" t="s">
        <v>15</v>
      </c>
      <c r="B759" s="14"/>
      <c r="C759" s="1">
        <f>C760+C761+C762</f>
        <v>314.18</v>
      </c>
      <c r="D759" s="13">
        <f>C759/3755.43/12*1000</f>
        <v>6.97168278111073</v>
      </c>
    </row>
    <row r="760" spans="1:4" ht="12.75">
      <c r="A760" s="2"/>
      <c r="B760" s="15" t="s">
        <v>16</v>
      </c>
      <c r="C760" s="10">
        <v>202.08</v>
      </c>
      <c r="D760" s="13">
        <f>C760/3755.43/12*1000</f>
        <v>4.4841735833180225</v>
      </c>
    </row>
    <row r="761" spans="1:4" ht="12.75">
      <c r="A761" s="2"/>
      <c r="B761" s="15" t="s">
        <v>17</v>
      </c>
      <c r="C761" s="39">
        <v>112.1</v>
      </c>
      <c r="D761" s="13">
        <f>C761/3755.43/12*1000</f>
        <v>2.4875091977927073</v>
      </c>
    </row>
    <row r="762" spans="1:4" ht="12.75">
      <c r="A762" s="18" t="s">
        <v>18</v>
      </c>
      <c r="B762" s="18"/>
      <c r="C762" s="17">
        <v>0</v>
      </c>
      <c r="D762" s="13">
        <f>C762/3755.43/12*1000</f>
        <v>0</v>
      </c>
    </row>
    <row r="763" spans="1:4" ht="12.75" customHeight="1">
      <c r="A763" s="19" t="s">
        <v>19</v>
      </c>
      <c r="B763" s="19"/>
      <c r="C763" s="13">
        <f>C764+C766+C765</f>
        <v>284.52</v>
      </c>
      <c r="D763" s="13">
        <f>C763/3755.43/12*1000</f>
        <v>6.31352468292579</v>
      </c>
    </row>
    <row r="764" spans="1:4" ht="12.75">
      <c r="A764" s="2"/>
      <c r="B764" s="15" t="s">
        <v>20</v>
      </c>
      <c r="C764" s="16">
        <v>271</v>
      </c>
      <c r="D764" s="13">
        <f>C764/3755.43/12*1000</f>
        <v>6.013514653004672</v>
      </c>
    </row>
    <row r="765" spans="1:4" ht="12.75">
      <c r="A765" s="2"/>
      <c r="B765" s="15" t="s">
        <v>21</v>
      </c>
      <c r="C765" s="10">
        <v>8.57</v>
      </c>
      <c r="D765" s="13">
        <f>C765/3755.43/12*1000</f>
        <v>0.1901690796171588</v>
      </c>
    </row>
    <row r="766" spans="1:4" ht="12.75">
      <c r="A766" s="2"/>
      <c r="B766" s="20" t="s">
        <v>22</v>
      </c>
      <c r="C766" s="10">
        <v>4.95</v>
      </c>
      <c r="D766" s="13">
        <f>C766/3755.43/12*1000</f>
        <v>0.10984095030395988</v>
      </c>
    </row>
    <row r="767" spans="1:4" ht="12.75">
      <c r="A767" s="12" t="s">
        <v>23</v>
      </c>
      <c r="B767" s="12"/>
      <c r="C767" s="13">
        <v>32.73</v>
      </c>
      <c r="D767" s="13">
        <f>C767/3755.43/12*1000</f>
        <v>0.7262816774643649</v>
      </c>
    </row>
    <row r="768" spans="1:4" ht="12.75">
      <c r="A768" s="21" t="s">
        <v>37</v>
      </c>
      <c r="B768" s="21"/>
      <c r="C768" s="1">
        <v>152.03</v>
      </c>
      <c r="D768" s="13">
        <f>C768/3755.43/12*1000</f>
        <v>3.37355953024465</v>
      </c>
    </row>
    <row r="769" spans="1:4" ht="12.75">
      <c r="A769" s="21"/>
      <c r="B769" s="40" t="s">
        <v>71</v>
      </c>
      <c r="C769" s="1">
        <v>33.79</v>
      </c>
      <c r="D769" s="13">
        <f>C769/3755.43/12*1000</f>
        <v>0.7498031738930917</v>
      </c>
    </row>
    <row r="770" spans="1:4" ht="12.75">
      <c r="A770" s="2"/>
      <c r="B770" s="11" t="s">
        <v>25</v>
      </c>
      <c r="C770" s="7">
        <f>C758+C759+C763+C767+C768+C769</f>
        <v>956.8399999999999</v>
      </c>
      <c r="D770" s="13">
        <f>D758+D759+D763+D767+D768+D769</f>
        <v>21.232366644210295</v>
      </c>
    </row>
    <row r="771" spans="1:4" ht="12.75">
      <c r="A771" s="2">
        <v>4</v>
      </c>
      <c r="B771" s="11" t="s">
        <v>26</v>
      </c>
      <c r="C771" s="7"/>
      <c r="D771" s="7"/>
    </row>
    <row r="772" spans="1:4" ht="12.75">
      <c r="A772" s="5">
        <v>5</v>
      </c>
      <c r="B772" s="11" t="s">
        <v>11</v>
      </c>
      <c r="C772" s="13">
        <f>C770-C755/1000</f>
        <v>-134.07923000000005</v>
      </c>
      <c r="D772" s="13"/>
    </row>
    <row r="773" spans="1:4" ht="12.75">
      <c r="A773" s="22"/>
      <c r="B773" s="22"/>
      <c r="C773" s="22"/>
      <c r="D773" s="22"/>
    </row>
    <row r="774" spans="1:4" ht="12.75">
      <c r="A774" s="12" t="s">
        <v>38</v>
      </c>
      <c r="B774" s="12"/>
      <c r="C774" s="28"/>
      <c r="D774" s="28"/>
    </row>
    <row r="775" spans="1:4" ht="12.75">
      <c r="A775" s="28"/>
      <c r="B775" s="27" t="s">
        <v>39</v>
      </c>
      <c r="C775" s="28">
        <v>35816.49</v>
      </c>
      <c r="D775" s="28"/>
    </row>
    <row r="776" spans="1:4" ht="12.75">
      <c r="A776" s="5"/>
      <c r="B776" s="22" t="s">
        <v>40</v>
      </c>
      <c r="C776" s="28">
        <v>35031.19</v>
      </c>
      <c r="D776" s="28"/>
    </row>
    <row r="777" spans="1:4" ht="12.75">
      <c r="A777" s="5"/>
      <c r="B777" s="29" t="s">
        <v>11</v>
      </c>
      <c r="C777" s="30">
        <f>C776-C775</f>
        <v>-785.2999999999956</v>
      </c>
      <c r="D777" s="28"/>
    </row>
    <row r="778" spans="1:4" ht="12.75">
      <c r="A778" s="5"/>
      <c r="B778" s="27" t="s">
        <v>41</v>
      </c>
      <c r="C778" s="28">
        <v>53674.74</v>
      </c>
      <c r="D778" s="28"/>
    </row>
    <row r="779" spans="1:4" ht="12.75">
      <c r="A779" s="5"/>
      <c r="B779" s="22" t="s">
        <v>42</v>
      </c>
      <c r="C779" s="28">
        <v>50547.89</v>
      </c>
      <c r="D779" s="28"/>
    </row>
    <row r="780" spans="1:4" ht="12.75">
      <c r="A780" s="5"/>
      <c r="B780" s="29" t="s">
        <v>11</v>
      </c>
      <c r="C780" s="30">
        <f>C779-C778</f>
        <v>-3126.8499999999985</v>
      </c>
      <c r="D780" s="28"/>
    </row>
    <row r="781" spans="1:4" ht="12.75">
      <c r="A781" s="5"/>
      <c r="B781" s="27" t="s">
        <v>72</v>
      </c>
      <c r="C781" s="28">
        <v>75198.83</v>
      </c>
      <c r="D781" s="28"/>
    </row>
    <row r="782" spans="1:4" ht="12.75">
      <c r="A782" s="5"/>
      <c r="B782" s="22" t="s">
        <v>73</v>
      </c>
      <c r="C782" s="28">
        <v>64100.26</v>
      </c>
      <c r="D782" s="28"/>
    </row>
    <row r="783" spans="1:4" ht="12.75">
      <c r="A783" s="5"/>
      <c r="B783" s="29" t="s">
        <v>11</v>
      </c>
      <c r="C783" s="30">
        <f>C782-C781</f>
        <v>-11098.57</v>
      </c>
      <c r="D783" s="28"/>
    </row>
    <row r="784" spans="1:4" ht="12.75">
      <c r="A784" s="5"/>
      <c r="B784" s="27" t="s">
        <v>43</v>
      </c>
      <c r="C784" s="28">
        <v>23690.03</v>
      </c>
      <c r="D784" s="28"/>
    </row>
    <row r="785" spans="1:4" ht="12.75">
      <c r="A785" s="5"/>
      <c r="B785" s="22" t="s">
        <v>44</v>
      </c>
      <c r="C785" s="28">
        <v>23418.75</v>
      </c>
      <c r="D785" s="28"/>
    </row>
    <row r="786" spans="1:4" ht="12.75">
      <c r="A786" s="5"/>
      <c r="B786" s="29" t="s">
        <v>11</v>
      </c>
      <c r="C786" s="30">
        <f>C785-C784</f>
        <v>-271.27999999999884</v>
      </c>
      <c r="D786" s="28"/>
    </row>
    <row r="787" spans="1:4" ht="12.75">
      <c r="A787" s="12"/>
      <c r="B787" s="12" t="s">
        <v>45</v>
      </c>
      <c r="C787" s="32">
        <f>C777+C780+C783+C786</f>
        <v>-15281.999999999993</v>
      </c>
      <c r="D787" s="28"/>
    </row>
    <row r="788" spans="1:4" ht="12.75">
      <c r="A788" s="12"/>
      <c r="B788" s="12"/>
      <c r="C788" s="28"/>
      <c r="D788" s="28"/>
    </row>
    <row r="789" spans="1:4" ht="12.75">
      <c r="A789" s="12"/>
      <c r="B789" s="14" t="s">
        <v>46</v>
      </c>
      <c r="C789" s="42">
        <v>-118.8</v>
      </c>
      <c r="D789" s="28"/>
    </row>
    <row r="790" spans="1:4" ht="12.75">
      <c r="A790" s="22" t="s">
        <v>27</v>
      </c>
      <c r="B790" s="22"/>
      <c r="C790" s="22"/>
      <c r="D790" s="22"/>
    </row>
    <row r="791" spans="1:2" ht="12.75">
      <c r="A791" s="25"/>
      <c r="B791" s="43"/>
    </row>
    <row r="792" spans="1:4" ht="12.75">
      <c r="A792" s="1" t="s">
        <v>0</v>
      </c>
      <c r="B792" s="1"/>
      <c r="C792" s="1"/>
      <c r="D792" s="1"/>
    </row>
    <row r="793" spans="1:4" ht="12.75">
      <c r="A793" s="1" t="s">
        <v>28</v>
      </c>
      <c r="B793" s="1"/>
      <c r="C793" s="1"/>
      <c r="D793" s="1"/>
    </row>
    <row r="794" spans="1:4" ht="12.75">
      <c r="A794" s="1" t="s">
        <v>89</v>
      </c>
      <c r="B794" s="1"/>
      <c r="C794" s="1"/>
      <c r="D794" s="1"/>
    </row>
    <row r="795" spans="1:4" ht="12.75" customHeight="1">
      <c r="A795" s="2"/>
      <c r="B795" s="2" t="s">
        <v>3</v>
      </c>
      <c r="C795" s="3" t="s">
        <v>4</v>
      </c>
      <c r="D795" s="3"/>
    </row>
    <row r="796" spans="1:4" ht="12.75">
      <c r="A796" s="2"/>
      <c r="B796" s="2"/>
      <c r="C796" s="4" t="s">
        <v>5</v>
      </c>
      <c r="D796" s="4" t="s">
        <v>6</v>
      </c>
    </row>
    <row r="797" spans="1:4" ht="12.75">
      <c r="A797" s="5">
        <v>1</v>
      </c>
      <c r="B797" s="6" t="s">
        <v>7</v>
      </c>
      <c r="C797" s="1">
        <v>424.59</v>
      </c>
      <c r="D797" s="1"/>
    </row>
    <row r="798" spans="1:4" ht="12.75">
      <c r="A798" s="5">
        <v>2</v>
      </c>
      <c r="B798" s="8" t="s">
        <v>59</v>
      </c>
      <c r="C798" s="9" t="s">
        <v>3</v>
      </c>
      <c r="D798" s="9"/>
    </row>
    <row r="799" spans="1:4" ht="12.75">
      <c r="A799" s="5"/>
      <c r="B799" s="27" t="s">
        <v>9</v>
      </c>
      <c r="C799" s="10">
        <v>113207.28</v>
      </c>
      <c r="D799" s="10"/>
    </row>
    <row r="800" spans="1:4" ht="12.75">
      <c r="A800" s="5"/>
      <c r="B800" s="27" t="s">
        <v>10</v>
      </c>
      <c r="C800" s="10">
        <v>111039.26</v>
      </c>
      <c r="D800" s="10"/>
    </row>
    <row r="801" spans="1:4" ht="12.75">
      <c r="A801" s="5"/>
      <c r="B801" s="27" t="s">
        <v>11</v>
      </c>
      <c r="C801" s="10">
        <f>C800-C799</f>
        <v>-2168.020000000004</v>
      </c>
      <c r="D801" s="10"/>
    </row>
    <row r="802" spans="1:4" ht="12.75">
      <c r="A802" s="5">
        <v>3</v>
      </c>
      <c r="B802" s="11" t="s">
        <v>12</v>
      </c>
      <c r="C802" s="1" t="s">
        <v>13</v>
      </c>
      <c r="D802" s="1"/>
    </row>
    <row r="803" spans="1:4" ht="12.75">
      <c r="A803" s="12" t="s">
        <v>14</v>
      </c>
      <c r="B803" s="12"/>
      <c r="C803" s="13">
        <v>15.28</v>
      </c>
      <c r="D803" s="13">
        <f>C803/424.59/12*1000</f>
        <v>2.998971556874475</v>
      </c>
    </row>
    <row r="804" spans="1:4" ht="12.75" customHeight="1">
      <c r="A804" s="14" t="s">
        <v>15</v>
      </c>
      <c r="B804" s="14"/>
      <c r="C804" s="1">
        <f>C805+C806+C807</f>
        <v>43.25</v>
      </c>
      <c r="D804" s="13">
        <f>C804/424.59/12*1000</f>
        <v>8.488581141022319</v>
      </c>
    </row>
    <row r="805" spans="1:4" ht="12.75">
      <c r="A805" s="2"/>
      <c r="B805" s="15" t="s">
        <v>16</v>
      </c>
      <c r="C805" s="10">
        <v>22.75</v>
      </c>
      <c r="D805" s="13">
        <f>C805/424.59/12*1000</f>
        <v>4.465091814063763</v>
      </c>
    </row>
    <row r="806" spans="1:4" ht="12.75">
      <c r="A806" s="2"/>
      <c r="B806" s="15" t="s">
        <v>17</v>
      </c>
      <c r="C806" s="39">
        <v>20.5</v>
      </c>
      <c r="D806" s="13">
        <f>C806/424.59/12*1000</f>
        <v>4.023489326958557</v>
      </c>
    </row>
    <row r="807" spans="1:4" ht="12.75">
      <c r="A807" s="18" t="s">
        <v>18</v>
      </c>
      <c r="B807" s="18"/>
      <c r="C807" s="17">
        <v>0</v>
      </c>
      <c r="D807" s="13">
        <f>C807/424.59/12*1000</f>
        <v>0</v>
      </c>
    </row>
    <row r="808" spans="1:4" ht="12.75" customHeight="1">
      <c r="A808" s="19" t="s">
        <v>19</v>
      </c>
      <c r="B808" s="19"/>
      <c r="C808" s="13">
        <f>C809+C811+C810</f>
        <v>30.380000000000003</v>
      </c>
      <c r="D808" s="13">
        <f>C808/424.59/12*1000</f>
        <v>5.962614914780534</v>
      </c>
    </row>
    <row r="809" spans="1:4" ht="12.75">
      <c r="A809" s="2"/>
      <c r="B809" s="15" t="s">
        <v>20</v>
      </c>
      <c r="C809" s="9">
        <v>30.28</v>
      </c>
      <c r="D809" s="13">
        <f>C809/424.59/12*1000</f>
        <v>5.942988137575858</v>
      </c>
    </row>
    <row r="810" spans="1:4" ht="12.75">
      <c r="A810" s="2"/>
      <c r="B810" s="15" t="s">
        <v>21</v>
      </c>
      <c r="C810" s="10">
        <v>0.1</v>
      </c>
      <c r="D810" s="13">
        <f>C810/424.59/12*1000</f>
        <v>0.019626777204675885</v>
      </c>
    </row>
    <row r="811" spans="1:4" ht="12.75">
      <c r="A811" s="2"/>
      <c r="B811" s="20" t="s">
        <v>22</v>
      </c>
      <c r="C811" s="10">
        <v>0</v>
      </c>
      <c r="D811" s="13">
        <f>C811/424.59/12*1000</f>
        <v>0</v>
      </c>
    </row>
    <row r="812" spans="1:4" ht="12.75">
      <c r="A812" s="12" t="s">
        <v>23</v>
      </c>
      <c r="B812" s="12"/>
      <c r="C812" s="13">
        <v>3.33</v>
      </c>
      <c r="D812" s="13">
        <f>C812/424.59/12*1000</f>
        <v>0.6535716809157069</v>
      </c>
    </row>
    <row r="813" spans="1:4" ht="12.75">
      <c r="A813" s="21" t="s">
        <v>37</v>
      </c>
      <c r="B813" s="21"/>
      <c r="C813" s="1">
        <v>14.1</v>
      </c>
      <c r="D813" s="13">
        <f>C813/424.59/12*1000</f>
        <v>2.7673755858592997</v>
      </c>
    </row>
    <row r="814" spans="1:4" ht="12.75">
      <c r="A814" s="2"/>
      <c r="B814" s="11" t="s">
        <v>25</v>
      </c>
      <c r="C814" s="13">
        <f>C803+C804+C808+C812+C813</f>
        <v>106.33999999999999</v>
      </c>
      <c r="D814" s="13">
        <f>D803+D804+D808+D812+D813</f>
        <v>20.871114879452332</v>
      </c>
    </row>
    <row r="815" spans="1:4" ht="12.75">
      <c r="A815" s="2">
        <v>4</v>
      </c>
      <c r="B815" s="11" t="s">
        <v>26</v>
      </c>
      <c r="C815" s="7"/>
      <c r="D815" s="7"/>
    </row>
    <row r="816" spans="1:4" ht="12.75">
      <c r="A816" s="5">
        <v>5</v>
      </c>
      <c r="B816" s="11" t="s">
        <v>11</v>
      </c>
      <c r="C816" s="13">
        <f>C814-C800/1000</f>
        <v>-4.6992600000000095</v>
      </c>
      <c r="D816" s="13"/>
    </row>
    <row r="817" spans="1:4" ht="12.75">
      <c r="A817" s="22"/>
      <c r="B817" s="22"/>
      <c r="C817" s="22"/>
      <c r="D817" s="22"/>
    </row>
    <row r="818" spans="1:4" ht="12.75">
      <c r="A818" s="22" t="s">
        <v>27</v>
      </c>
      <c r="B818" s="22"/>
      <c r="C818" s="22"/>
      <c r="D818" s="22"/>
    </row>
    <row r="820" spans="1:4" ht="12.75">
      <c r="A820" s="1" t="s">
        <v>0</v>
      </c>
      <c r="B820" s="1"/>
      <c r="C820" s="1"/>
      <c r="D820" s="1"/>
    </row>
    <row r="821" spans="1:4" ht="12.75">
      <c r="A821" s="1" t="s">
        <v>28</v>
      </c>
      <c r="B821" s="1"/>
      <c r="C821" s="1"/>
      <c r="D821" s="1"/>
    </row>
    <row r="822" spans="1:4" ht="12.75">
      <c r="A822" s="1" t="s">
        <v>90</v>
      </c>
      <c r="B822" s="1"/>
      <c r="C822" s="1"/>
      <c r="D822" s="1"/>
    </row>
    <row r="823" spans="1:4" ht="12.75" customHeight="1">
      <c r="A823" s="2"/>
      <c r="B823" s="2" t="s">
        <v>3</v>
      </c>
      <c r="C823" s="3" t="s">
        <v>4</v>
      </c>
      <c r="D823" s="3"/>
    </row>
    <row r="824" spans="1:4" ht="12.75">
      <c r="A824" s="2"/>
      <c r="B824" s="2"/>
      <c r="C824" s="4" t="s">
        <v>5</v>
      </c>
      <c r="D824" s="4" t="s">
        <v>6</v>
      </c>
    </row>
    <row r="825" spans="1:4" ht="12.75">
      <c r="A825" s="5">
        <v>1</v>
      </c>
      <c r="B825" s="6" t="s">
        <v>7</v>
      </c>
      <c r="C825" s="1">
        <v>371.6</v>
      </c>
      <c r="D825" s="1"/>
    </row>
    <row r="826" spans="1:4" ht="12.75">
      <c r="A826" s="5">
        <v>2</v>
      </c>
      <c r="B826" s="8" t="s">
        <v>59</v>
      </c>
      <c r="C826" s="9" t="s">
        <v>3</v>
      </c>
      <c r="D826" s="9"/>
    </row>
    <row r="827" spans="1:4" ht="12.75">
      <c r="A827" s="5"/>
      <c r="B827" s="27" t="s">
        <v>9</v>
      </c>
      <c r="C827" s="10">
        <v>102940.68</v>
      </c>
      <c r="D827" s="10"/>
    </row>
    <row r="828" spans="1:4" ht="12.75">
      <c r="A828" s="5"/>
      <c r="B828" s="27" t="s">
        <v>10</v>
      </c>
      <c r="C828" s="10">
        <v>100892.53</v>
      </c>
      <c r="D828" s="10"/>
    </row>
    <row r="829" spans="1:4" ht="12.75">
      <c r="A829" s="5"/>
      <c r="B829" s="27" t="s">
        <v>11</v>
      </c>
      <c r="C829" s="10">
        <f>C828-C827</f>
        <v>-2048.149999999994</v>
      </c>
      <c r="D829" s="10"/>
    </row>
    <row r="830" spans="1:4" ht="12.75">
      <c r="A830" s="5">
        <v>3</v>
      </c>
      <c r="B830" s="11" t="s">
        <v>12</v>
      </c>
      <c r="C830" s="1" t="s">
        <v>13</v>
      </c>
      <c r="D830" s="1"/>
    </row>
    <row r="831" spans="1:4" ht="12.75">
      <c r="A831" s="12" t="s">
        <v>14</v>
      </c>
      <c r="B831" s="12"/>
      <c r="C831" s="13">
        <v>13.9</v>
      </c>
      <c r="D831" s="13">
        <f>C831/371.6/12*1000</f>
        <v>3.117151058485827</v>
      </c>
    </row>
    <row r="832" spans="1:4" ht="12.75" customHeight="1">
      <c r="A832" s="14" t="s">
        <v>15</v>
      </c>
      <c r="B832" s="14"/>
      <c r="C832" s="7">
        <f>C833+C834+C835</f>
        <v>40.14</v>
      </c>
      <c r="D832" s="13">
        <f>C832/371.6/12*1000</f>
        <v>9.001614639397202</v>
      </c>
    </row>
    <row r="833" spans="1:4" ht="12.75">
      <c r="A833" s="2"/>
      <c r="B833" s="15" t="s">
        <v>16</v>
      </c>
      <c r="C833" s="10">
        <v>19.98</v>
      </c>
      <c r="D833" s="13">
        <f>C833/371.6/12*1000</f>
        <v>4.480624327233584</v>
      </c>
    </row>
    <row r="834" spans="1:4" ht="12.75">
      <c r="A834" s="2"/>
      <c r="B834" s="15" t="s">
        <v>17</v>
      </c>
      <c r="C834" s="39">
        <v>20.16</v>
      </c>
      <c r="D834" s="13">
        <f>C834/371.6/12*1000</f>
        <v>4.520990312163616</v>
      </c>
    </row>
    <row r="835" spans="1:4" ht="12.75">
      <c r="A835" s="18" t="s">
        <v>18</v>
      </c>
      <c r="B835" s="18"/>
      <c r="C835" s="17">
        <v>0</v>
      </c>
      <c r="D835" s="13">
        <f>C835/371.6/12*1000</f>
        <v>0</v>
      </c>
    </row>
    <row r="836" spans="1:4" ht="12.75" customHeight="1">
      <c r="A836" s="19" t="s">
        <v>19</v>
      </c>
      <c r="B836" s="19"/>
      <c r="C836" s="13">
        <f>C837+C839+C838</f>
        <v>29.21</v>
      </c>
      <c r="D836" s="13">
        <f>C836/371.6/12*1000</f>
        <v>6.550502332256906</v>
      </c>
    </row>
    <row r="837" spans="1:4" ht="12.75">
      <c r="A837" s="2"/>
      <c r="B837" s="15" t="s">
        <v>20</v>
      </c>
      <c r="C837" s="9">
        <v>29.01</v>
      </c>
      <c r="D837" s="13">
        <f>C837/371.6/12*1000</f>
        <v>6.505651237890205</v>
      </c>
    </row>
    <row r="838" spans="1:4" ht="12.75">
      <c r="A838" s="2"/>
      <c r="B838" s="15" t="s">
        <v>21</v>
      </c>
      <c r="C838" s="10">
        <v>0.2</v>
      </c>
      <c r="D838" s="13">
        <f>C838/371.6/12*1000</f>
        <v>0.044851094366702544</v>
      </c>
    </row>
    <row r="839" spans="1:4" ht="12.75">
      <c r="A839" s="2"/>
      <c r="B839" s="20" t="s">
        <v>22</v>
      </c>
      <c r="C839" s="10">
        <v>0</v>
      </c>
      <c r="D839" s="13">
        <f>C839/371.6/12*1000</f>
        <v>0</v>
      </c>
    </row>
    <row r="840" spans="1:4" ht="12.75">
      <c r="A840" s="12" t="s">
        <v>23</v>
      </c>
      <c r="B840" s="12"/>
      <c r="C840" s="13">
        <v>3.03</v>
      </c>
      <c r="D840" s="13">
        <f>C840/371.6/12*1000</f>
        <v>0.6794940796555435</v>
      </c>
    </row>
    <row r="841" spans="1:4" ht="12.75">
      <c r="A841" s="21" t="s">
        <v>37</v>
      </c>
      <c r="B841" s="21"/>
      <c r="C841" s="1">
        <v>15.05</v>
      </c>
      <c r="D841" s="13">
        <f>C841/371.6/12*1000</f>
        <v>3.375044851094367</v>
      </c>
    </row>
    <row r="842" spans="1:4" ht="12.75">
      <c r="A842" s="2"/>
      <c r="B842" s="11" t="s">
        <v>25</v>
      </c>
      <c r="C842" s="7">
        <f>C831+C832+C836+C840+C841</f>
        <v>101.33</v>
      </c>
      <c r="D842" s="13">
        <f>D831+D832+D836+D840+D841</f>
        <v>22.723806960889846</v>
      </c>
    </row>
    <row r="843" spans="1:4" ht="12.75">
      <c r="A843" s="2">
        <v>4</v>
      </c>
      <c r="B843" s="11" t="s">
        <v>26</v>
      </c>
      <c r="C843" s="7"/>
      <c r="D843" s="7"/>
    </row>
    <row r="844" spans="1:4" ht="12.75">
      <c r="A844" s="5">
        <v>5</v>
      </c>
      <c r="B844" s="11" t="s">
        <v>11</v>
      </c>
      <c r="C844" s="13">
        <f>C842-C828/1000</f>
        <v>0.4374700000000047</v>
      </c>
      <c r="D844" s="13"/>
    </row>
    <row r="845" spans="1:4" ht="12.75">
      <c r="A845" s="22"/>
      <c r="B845" s="22"/>
      <c r="C845" s="22"/>
      <c r="D845" s="22"/>
    </row>
    <row r="846" spans="1:4" ht="12.75">
      <c r="A846" s="22" t="s">
        <v>91</v>
      </c>
      <c r="B846" s="22"/>
      <c r="C846" s="22"/>
      <c r="D846" s="22"/>
    </row>
    <row r="848" spans="1:4" ht="12.75">
      <c r="A848" s="1" t="s">
        <v>0</v>
      </c>
      <c r="B848" s="1"/>
      <c r="C848" s="1"/>
      <c r="D848" s="1"/>
    </row>
    <row r="849" spans="1:4" ht="12.75">
      <c r="A849" s="1" t="s">
        <v>28</v>
      </c>
      <c r="B849" s="1"/>
      <c r="C849" s="1"/>
      <c r="D849" s="1"/>
    </row>
    <row r="850" spans="1:4" ht="12.75">
      <c r="A850" s="1" t="s">
        <v>92</v>
      </c>
      <c r="B850" s="1"/>
      <c r="C850" s="1"/>
      <c r="D850" s="1"/>
    </row>
    <row r="851" spans="1:4" ht="12.75" customHeight="1">
      <c r="A851" s="2"/>
      <c r="B851" s="2" t="s">
        <v>3</v>
      </c>
      <c r="C851" s="3" t="s">
        <v>4</v>
      </c>
      <c r="D851" s="3"/>
    </row>
    <row r="852" spans="1:4" ht="12.75">
      <c r="A852" s="2"/>
      <c r="B852" s="2"/>
      <c r="C852" s="4" t="s">
        <v>5</v>
      </c>
      <c r="D852" s="4" t="s">
        <v>6</v>
      </c>
    </row>
    <row r="853" spans="1:4" ht="12.75">
      <c r="A853" s="5">
        <v>1</v>
      </c>
      <c r="B853" s="6" t="s">
        <v>7</v>
      </c>
      <c r="C853" s="1">
        <v>616.3</v>
      </c>
      <c r="D853" s="1"/>
    </row>
    <row r="854" spans="1:4" ht="12.75">
      <c r="A854" s="5">
        <v>2</v>
      </c>
      <c r="B854" s="8" t="s">
        <v>59</v>
      </c>
      <c r="C854" s="9" t="s">
        <v>3</v>
      </c>
      <c r="D854" s="9"/>
    </row>
    <row r="855" spans="1:4" ht="12.75">
      <c r="A855" s="5"/>
      <c r="B855" s="27" t="s">
        <v>9</v>
      </c>
      <c r="C855" s="10">
        <v>170887.36</v>
      </c>
      <c r="D855" s="10"/>
    </row>
    <row r="856" spans="1:4" ht="12.75">
      <c r="A856" s="5"/>
      <c r="B856" s="27" t="s">
        <v>10</v>
      </c>
      <c r="C856" s="10">
        <v>197321.61</v>
      </c>
      <c r="D856" s="10"/>
    </row>
    <row r="857" spans="1:4" ht="12.75">
      <c r="A857" s="5"/>
      <c r="B857" s="27" t="s">
        <v>11</v>
      </c>
      <c r="C857" s="10">
        <f>C856-C855</f>
        <v>26434.25</v>
      </c>
      <c r="D857" s="10"/>
    </row>
    <row r="858" spans="1:4" ht="12.75">
      <c r="A858" s="5">
        <v>3</v>
      </c>
      <c r="B858" s="11" t="s">
        <v>12</v>
      </c>
      <c r="C858" s="1" t="s">
        <v>13</v>
      </c>
      <c r="D858" s="1"/>
    </row>
    <row r="859" spans="1:4" ht="12.75">
      <c r="A859" s="12" t="s">
        <v>14</v>
      </c>
      <c r="B859" s="12"/>
      <c r="C859" s="13">
        <v>23.07</v>
      </c>
      <c r="D859" s="13">
        <f>C859/616.3/12*1000</f>
        <v>3.11942235924063</v>
      </c>
    </row>
    <row r="860" spans="1:4" ht="12.75" customHeight="1">
      <c r="A860" s="14" t="s">
        <v>15</v>
      </c>
      <c r="B860" s="14"/>
      <c r="C860" s="7">
        <f>C861+C862+C863</f>
        <v>43.870000000000005</v>
      </c>
      <c r="D860" s="13">
        <f>C860/616.3/12*1000</f>
        <v>5.931905457298936</v>
      </c>
    </row>
    <row r="861" spans="1:4" ht="12.75">
      <c r="A861" s="2"/>
      <c r="B861" s="15" t="s">
        <v>16</v>
      </c>
      <c r="C861" s="10">
        <v>33.09</v>
      </c>
      <c r="D861" s="13">
        <f>C861/616.3/12*1000</f>
        <v>4.474282005516794</v>
      </c>
    </row>
    <row r="862" spans="1:4" ht="12.75">
      <c r="A862" s="2"/>
      <c r="B862" s="15" t="s">
        <v>17</v>
      </c>
      <c r="C862" s="39">
        <v>10.78</v>
      </c>
      <c r="D862" s="13">
        <f>C862/616.3/12*1000</f>
        <v>1.457623451782141</v>
      </c>
    </row>
    <row r="863" spans="1:4" ht="12.75">
      <c r="A863" s="18" t="s">
        <v>18</v>
      </c>
      <c r="B863" s="18"/>
      <c r="C863" s="17">
        <v>0</v>
      </c>
      <c r="D863" s="13">
        <f>C863/616.3/12*1000</f>
        <v>0</v>
      </c>
    </row>
    <row r="864" spans="1:4" ht="12.75" customHeight="1">
      <c r="A864" s="19" t="s">
        <v>19</v>
      </c>
      <c r="B864" s="19"/>
      <c r="C864" s="13">
        <f>C865+C867+C866</f>
        <v>52.25</v>
      </c>
      <c r="D864" s="13">
        <f>C864/616.3/12*1000</f>
        <v>7.065011628535887</v>
      </c>
    </row>
    <row r="865" spans="1:4" ht="12.75">
      <c r="A865" s="2"/>
      <c r="B865" s="15" t="s">
        <v>93</v>
      </c>
      <c r="C865" s="9">
        <v>51.95</v>
      </c>
      <c r="D865" s="13">
        <f>C865/616.3/12*1000</f>
        <v>7.024446968467739</v>
      </c>
    </row>
    <row r="866" spans="1:4" ht="12.75">
      <c r="A866" s="2"/>
      <c r="B866" s="15" t="s">
        <v>21</v>
      </c>
      <c r="C866" s="10">
        <v>0.30000000000000004</v>
      </c>
      <c r="D866" s="13">
        <f>C866/616.3/12*1000</f>
        <v>0.040564660068148635</v>
      </c>
    </row>
    <row r="867" spans="1:4" ht="12.75">
      <c r="A867" s="2"/>
      <c r="B867" s="20" t="s">
        <v>22</v>
      </c>
      <c r="C867" s="10">
        <v>0</v>
      </c>
      <c r="D867" s="13">
        <f>C867/616.3/12*1000</f>
        <v>0</v>
      </c>
    </row>
    <row r="868" spans="1:4" ht="12.75">
      <c r="A868" s="12" t="s">
        <v>23</v>
      </c>
      <c r="B868" s="12"/>
      <c r="C868" s="13">
        <v>5.92</v>
      </c>
      <c r="D868" s="13">
        <f>C868/616.3/12*1000</f>
        <v>0.800475958678133</v>
      </c>
    </row>
    <row r="869" spans="1:4" ht="12.75">
      <c r="A869" s="21" t="s">
        <v>37</v>
      </c>
      <c r="B869" s="21"/>
      <c r="C869" s="1">
        <v>24.96</v>
      </c>
      <c r="D869" s="13">
        <f>C869/616.3/12*1000</f>
        <v>3.3749797176699667</v>
      </c>
    </row>
    <row r="870" spans="1:4" ht="12.75">
      <c r="A870" s="2"/>
      <c r="B870" s="11" t="s">
        <v>25</v>
      </c>
      <c r="C870" s="13">
        <f>C859+C860+C864+C868+C869</f>
        <v>150.07</v>
      </c>
      <c r="D870" s="13">
        <f>D859+D860+D864+D868+D869</f>
        <v>20.291795121423554</v>
      </c>
    </row>
    <row r="871" spans="1:4" ht="12.75">
      <c r="A871" s="2">
        <v>4</v>
      </c>
      <c r="B871" s="11" t="s">
        <v>26</v>
      </c>
      <c r="C871" s="7"/>
      <c r="D871" s="7"/>
    </row>
    <row r="872" spans="1:4" ht="12.75">
      <c r="A872" s="5">
        <v>5</v>
      </c>
      <c r="B872" s="11" t="s">
        <v>11</v>
      </c>
      <c r="C872" s="13">
        <f>C870-C856/1000</f>
        <v>-47.25161</v>
      </c>
      <c r="D872" s="13"/>
    </row>
    <row r="873" spans="1:4" ht="12.75">
      <c r="A873" s="5"/>
      <c r="B873" s="11"/>
      <c r="C873" s="13"/>
      <c r="D873" s="13"/>
    </row>
    <row r="874" spans="1:4" ht="12.75">
      <c r="A874" s="22" t="s">
        <v>27</v>
      </c>
      <c r="B874" s="22"/>
      <c r="C874" s="22"/>
      <c r="D874" s="22"/>
    </row>
    <row r="876" spans="1:4" ht="12.75">
      <c r="A876" s="1" t="s">
        <v>0</v>
      </c>
      <c r="B876" s="1"/>
      <c r="C876" s="1"/>
      <c r="D876" s="1"/>
    </row>
    <row r="877" spans="1:4" ht="12.75">
      <c r="A877" s="1" t="s">
        <v>28</v>
      </c>
      <c r="B877" s="1"/>
      <c r="C877" s="1"/>
      <c r="D877" s="1"/>
    </row>
    <row r="878" spans="1:4" ht="12.75">
      <c r="A878" s="1" t="s">
        <v>94</v>
      </c>
      <c r="B878" s="1"/>
      <c r="C878" s="1"/>
      <c r="D878" s="1"/>
    </row>
    <row r="879" spans="1:4" ht="12.75" customHeight="1">
      <c r="A879" s="2"/>
      <c r="B879" s="2" t="s">
        <v>3</v>
      </c>
      <c r="C879" s="3" t="s">
        <v>4</v>
      </c>
      <c r="D879" s="3"/>
    </row>
    <row r="880" spans="1:4" ht="12.75">
      <c r="A880" s="2"/>
      <c r="B880" s="2"/>
      <c r="C880" s="4" t="s">
        <v>5</v>
      </c>
      <c r="D880" s="4" t="s">
        <v>6</v>
      </c>
    </row>
    <row r="881" spans="1:4" ht="12.75">
      <c r="A881" s="5">
        <v>1</v>
      </c>
      <c r="B881" s="6" t="s">
        <v>7</v>
      </c>
      <c r="C881" s="1">
        <v>3906.1</v>
      </c>
      <c r="D881" s="1"/>
    </row>
    <row r="882" spans="1:4" ht="12.75">
      <c r="A882" s="5">
        <v>2</v>
      </c>
      <c r="B882" s="8" t="s">
        <v>68</v>
      </c>
      <c r="C882" s="9" t="s">
        <v>3</v>
      </c>
      <c r="D882" s="9"/>
    </row>
    <row r="883" spans="1:4" ht="12.75">
      <c r="A883" s="5"/>
      <c r="B883" s="20" t="s">
        <v>69</v>
      </c>
      <c r="C883" s="10">
        <v>941658.09</v>
      </c>
      <c r="D883" s="10"/>
    </row>
    <row r="884" spans="1:4" ht="12.75">
      <c r="A884" s="5"/>
      <c r="B884" s="27" t="s">
        <v>70</v>
      </c>
      <c r="C884" s="10">
        <v>907864.53</v>
      </c>
      <c r="D884" s="10"/>
    </row>
    <row r="885" spans="1:4" ht="12.75">
      <c r="A885" s="5"/>
      <c r="B885" s="27" t="s">
        <v>11</v>
      </c>
      <c r="C885" s="10">
        <f>C884-C883</f>
        <v>-33793.55999999994</v>
      </c>
      <c r="D885" s="10"/>
    </row>
    <row r="886" spans="1:4" ht="12.75">
      <c r="A886" s="5">
        <v>3</v>
      </c>
      <c r="B886" s="11" t="s">
        <v>12</v>
      </c>
      <c r="C886" s="1" t="s">
        <v>13</v>
      </c>
      <c r="D886" s="1"/>
    </row>
    <row r="887" spans="1:4" ht="12.75">
      <c r="A887" s="12" t="s">
        <v>14</v>
      </c>
      <c r="B887" s="12"/>
      <c r="C887" s="13">
        <v>127.1</v>
      </c>
      <c r="D887" s="13">
        <f>C887/3906.1/12*1000</f>
        <v>2.71157079098504</v>
      </c>
    </row>
    <row r="888" spans="1:4" ht="12.75" customHeight="1">
      <c r="A888" s="14" t="s">
        <v>15</v>
      </c>
      <c r="B888" s="14"/>
      <c r="C888" s="1">
        <f>C889+C890+C891</f>
        <v>278.79</v>
      </c>
      <c r="D888" s="13">
        <f>C888/3906.1/12*1000</f>
        <v>5.947748393538312</v>
      </c>
    </row>
    <row r="889" spans="1:4" ht="12.75">
      <c r="A889" s="2"/>
      <c r="B889" s="15" t="s">
        <v>16</v>
      </c>
      <c r="C889" s="10">
        <v>209.43</v>
      </c>
      <c r="D889" s="13">
        <f>C889/3906.1/12*1000</f>
        <v>4.468011571644352</v>
      </c>
    </row>
    <row r="890" spans="1:4" ht="12.75">
      <c r="A890" s="2"/>
      <c r="B890" s="15" t="s">
        <v>17</v>
      </c>
      <c r="C890" s="39">
        <v>69.36</v>
      </c>
      <c r="D890" s="13">
        <f>C890/3906.1/12*1000</f>
        <v>1.4797368218939608</v>
      </c>
    </row>
    <row r="891" spans="1:4" ht="12.75">
      <c r="A891" s="18" t="s">
        <v>18</v>
      </c>
      <c r="B891" s="18"/>
      <c r="C891" s="17">
        <v>0</v>
      </c>
      <c r="D891" s="13">
        <f>C891/3906.1/12*1000</f>
        <v>0</v>
      </c>
    </row>
    <row r="892" spans="1:4" ht="12.75" customHeight="1">
      <c r="A892" s="19" t="s">
        <v>19</v>
      </c>
      <c r="B892" s="19"/>
      <c r="C892" s="13">
        <f>C893+C895+C894</f>
        <v>284.09000000000003</v>
      </c>
      <c r="D892" s="13">
        <f>C892/3906.1/12*1000</f>
        <v>6.06081940213171</v>
      </c>
    </row>
    <row r="893" spans="1:4" ht="12.75">
      <c r="A893" s="2"/>
      <c r="B893" s="15" t="s">
        <v>20</v>
      </c>
      <c r="C893" s="9">
        <v>275.66</v>
      </c>
      <c r="D893" s="13">
        <f>C893/3906.1/12*1000</f>
        <v>5.880972496010514</v>
      </c>
    </row>
    <row r="894" spans="1:4" ht="12.75">
      <c r="A894" s="2"/>
      <c r="B894" s="15" t="s">
        <v>21</v>
      </c>
      <c r="C894" s="10">
        <v>7.93</v>
      </c>
      <c r="D894" s="13">
        <f>C894/3906.1/12*1000</f>
        <v>0.16917982983879915</v>
      </c>
    </row>
    <row r="895" spans="1:4" ht="12.75">
      <c r="A895" s="2"/>
      <c r="B895" s="20" t="s">
        <v>22</v>
      </c>
      <c r="C895" s="10">
        <v>0.5</v>
      </c>
      <c r="D895" s="13">
        <f>C895/3906.1/12*1000</f>
        <v>0.010667076282395912</v>
      </c>
    </row>
    <row r="896" spans="1:4" ht="12.75">
      <c r="A896" s="12" t="s">
        <v>23</v>
      </c>
      <c r="B896" s="12"/>
      <c r="C896" s="13">
        <v>27.34</v>
      </c>
      <c r="D896" s="13">
        <f>C896/3906.1/12*1000</f>
        <v>0.5832757311214084</v>
      </c>
    </row>
    <row r="897" spans="1:4" ht="12.75">
      <c r="A897" s="21" t="s">
        <v>24</v>
      </c>
      <c r="B897" s="21"/>
      <c r="C897" s="1">
        <v>158.2</v>
      </c>
      <c r="D897" s="13">
        <f>C897/3906.1/12*1000</f>
        <v>3.3750629357500657</v>
      </c>
    </row>
    <row r="898" spans="1:4" ht="12.75">
      <c r="A898" s="21"/>
      <c r="B898" s="40" t="s">
        <v>71</v>
      </c>
      <c r="C898" s="1">
        <v>21.56</v>
      </c>
      <c r="D898" s="13">
        <f>C898/3906.1/12*1000</f>
        <v>0.4599643292969116</v>
      </c>
    </row>
    <row r="899" spans="1:4" ht="12.75">
      <c r="A899" s="2"/>
      <c r="B899" s="11" t="s">
        <v>25</v>
      </c>
      <c r="C899" s="7">
        <f>C887+C888+C892+C896+C897+C898</f>
        <v>897.0799999999999</v>
      </c>
      <c r="D899" s="13">
        <f>D887+D888+D892+D896+D897+D898+D898</f>
        <v>19.598405912120363</v>
      </c>
    </row>
    <row r="900" spans="1:4" ht="12.75">
      <c r="A900" s="2">
        <v>4</v>
      </c>
      <c r="B900" s="11" t="s">
        <v>26</v>
      </c>
      <c r="C900" s="7"/>
      <c r="D900" s="7"/>
    </row>
    <row r="901" spans="1:4" ht="12.75">
      <c r="A901" s="5">
        <v>5</v>
      </c>
      <c r="B901" s="11" t="s">
        <v>11</v>
      </c>
      <c r="C901" s="13">
        <f>C899-C884/1000</f>
        <v>-10.784530000000132</v>
      </c>
      <c r="D901" s="13"/>
    </row>
    <row r="902" spans="1:4" ht="12.75">
      <c r="A902" s="22"/>
      <c r="B902" s="22"/>
      <c r="C902" s="22"/>
      <c r="D902" s="22"/>
    </row>
    <row r="903" spans="1:4" ht="12.75">
      <c r="A903" s="12" t="s">
        <v>38</v>
      </c>
      <c r="B903" s="12"/>
      <c r="C903" s="28" t="s">
        <v>5</v>
      </c>
      <c r="D903" s="28"/>
    </row>
    <row r="904" spans="1:4" ht="12.75">
      <c r="A904" s="28"/>
      <c r="B904" s="27" t="s">
        <v>39</v>
      </c>
      <c r="C904" s="28">
        <v>39885.32</v>
      </c>
      <c r="D904" s="28"/>
    </row>
    <row r="905" spans="1:4" ht="12.75">
      <c r="A905" s="5"/>
      <c r="B905" s="22" t="s">
        <v>40</v>
      </c>
      <c r="C905" s="28">
        <v>36656.18</v>
      </c>
      <c r="D905" s="28"/>
    </row>
    <row r="906" spans="1:4" ht="12.75">
      <c r="A906" s="5"/>
      <c r="B906" s="29" t="s">
        <v>11</v>
      </c>
      <c r="C906" s="30">
        <f>C905-C904</f>
        <v>-3229.1399999999994</v>
      </c>
      <c r="D906" s="28"/>
    </row>
    <row r="907" spans="1:4" ht="12.75">
      <c r="A907" s="5"/>
      <c r="B907" s="27" t="s">
        <v>41</v>
      </c>
      <c r="C907" s="28">
        <v>44143.02</v>
      </c>
      <c r="D907" s="28"/>
    </row>
    <row r="908" spans="1:4" ht="12.75">
      <c r="A908" s="5"/>
      <c r="B908" s="22" t="s">
        <v>42</v>
      </c>
      <c r="C908" s="28">
        <v>40567.73</v>
      </c>
      <c r="D908" s="28"/>
    </row>
    <row r="909" spans="1:4" ht="12.75">
      <c r="A909" s="5"/>
      <c r="B909" s="29" t="s">
        <v>11</v>
      </c>
      <c r="C909" s="30">
        <f>C908-C907</f>
        <v>-3575.2899999999936</v>
      </c>
      <c r="D909" s="28"/>
    </row>
    <row r="910" spans="1:4" ht="12.75">
      <c r="A910" s="5"/>
      <c r="B910" s="27" t="s">
        <v>43</v>
      </c>
      <c r="C910" s="28">
        <v>30744.72</v>
      </c>
      <c r="D910" s="28"/>
    </row>
    <row r="911" spans="1:4" ht="12.75">
      <c r="A911" s="5"/>
      <c r="B911" s="22" t="s">
        <v>44</v>
      </c>
      <c r="C911" s="28">
        <v>24940.1</v>
      </c>
      <c r="D911" s="28"/>
    </row>
    <row r="912" spans="1:4" ht="12.75">
      <c r="A912" s="5"/>
      <c r="B912" s="29" t="s">
        <v>11</v>
      </c>
      <c r="C912" s="30">
        <f>C911-C910</f>
        <v>-5804.620000000003</v>
      </c>
      <c r="D912" s="28"/>
    </row>
    <row r="913" spans="1:4" ht="12.75">
      <c r="A913" s="12"/>
      <c r="B913" s="12" t="s">
        <v>45</v>
      </c>
      <c r="C913" s="32">
        <f>C912+C909+C906</f>
        <v>-12609.049999999996</v>
      </c>
      <c r="D913" s="28"/>
    </row>
    <row r="914" spans="1:4" ht="12.75">
      <c r="A914" s="12"/>
      <c r="B914" s="12"/>
      <c r="C914" s="28" t="s">
        <v>13</v>
      </c>
      <c r="D914" s="28"/>
    </row>
    <row r="915" spans="1:4" ht="12.75">
      <c r="A915" s="12"/>
      <c r="B915" s="14" t="s">
        <v>49</v>
      </c>
      <c r="C915" s="30">
        <v>1.83</v>
      </c>
      <c r="D915" s="28"/>
    </row>
    <row r="916" spans="1:4" ht="12.75">
      <c r="A916" s="22" t="s">
        <v>27</v>
      </c>
      <c r="B916" s="22"/>
      <c r="C916" s="22"/>
      <c r="D916" s="22"/>
    </row>
    <row r="918" spans="1:4" ht="12.75">
      <c r="A918" s="1" t="s">
        <v>0</v>
      </c>
      <c r="B918" s="1"/>
      <c r="C918" s="1"/>
      <c r="D918" s="1"/>
    </row>
    <row r="919" spans="1:4" ht="12.75">
      <c r="A919" s="1" t="s">
        <v>1</v>
      </c>
      <c r="B919" s="1"/>
      <c r="C919" s="1"/>
      <c r="D919" s="1"/>
    </row>
    <row r="920" spans="1:4" ht="12.75">
      <c r="A920" s="1" t="s">
        <v>95</v>
      </c>
      <c r="B920" s="1"/>
      <c r="C920" s="1"/>
      <c r="D920" s="1"/>
    </row>
    <row r="921" spans="1:4" ht="12.75" customHeight="1">
      <c r="A921" s="2"/>
      <c r="B921" s="2" t="s">
        <v>3</v>
      </c>
      <c r="C921" s="3" t="s">
        <v>4</v>
      </c>
      <c r="D921" s="3"/>
    </row>
    <row r="922" spans="1:4" ht="12.75">
      <c r="A922" s="2"/>
      <c r="B922" s="2"/>
      <c r="C922" s="4" t="s">
        <v>5</v>
      </c>
      <c r="D922" s="4" t="s">
        <v>6</v>
      </c>
    </row>
    <row r="923" spans="1:4" ht="12.75">
      <c r="A923" s="5">
        <v>1</v>
      </c>
      <c r="B923" s="6" t="s">
        <v>7</v>
      </c>
      <c r="C923" s="1">
        <v>1395.7</v>
      </c>
      <c r="D923" s="1"/>
    </row>
    <row r="924" spans="1:4" ht="12.75">
      <c r="A924" s="5">
        <v>2</v>
      </c>
      <c r="B924" s="8" t="s">
        <v>96</v>
      </c>
      <c r="C924" s="9" t="s">
        <v>3</v>
      </c>
      <c r="D924" s="9"/>
    </row>
    <row r="925" spans="1:4" ht="12.75">
      <c r="A925" s="5"/>
      <c r="B925" s="20" t="s">
        <v>35</v>
      </c>
      <c r="C925" s="10">
        <v>362209</v>
      </c>
      <c r="D925" s="10"/>
    </row>
    <row r="926" spans="1:4" ht="12.75">
      <c r="A926" s="5"/>
      <c r="B926" s="27" t="s">
        <v>97</v>
      </c>
      <c r="C926" s="10">
        <v>374993.19</v>
      </c>
      <c r="D926" s="10"/>
    </row>
    <row r="927" spans="1:4" ht="12.75">
      <c r="A927" s="5"/>
      <c r="B927" s="27" t="s">
        <v>11</v>
      </c>
      <c r="C927" s="10">
        <f>C926-C925</f>
        <v>12784.190000000002</v>
      </c>
      <c r="D927" s="10"/>
    </row>
    <row r="928" spans="1:4" ht="12.75">
      <c r="A928" s="5">
        <v>3</v>
      </c>
      <c r="B928" s="11" t="s">
        <v>12</v>
      </c>
      <c r="C928" s="1" t="s">
        <v>13</v>
      </c>
      <c r="D928" s="1"/>
    </row>
    <row r="929" spans="1:4" ht="12.75">
      <c r="A929" s="12" t="s">
        <v>14</v>
      </c>
      <c r="B929" s="12"/>
      <c r="C929" s="13">
        <v>48.9</v>
      </c>
      <c r="D929" s="13">
        <f>C929/1395.7/12*1000</f>
        <v>2.919681880060185</v>
      </c>
    </row>
    <row r="930" spans="1:4" ht="12.75" customHeight="1">
      <c r="A930" s="14" t="s">
        <v>15</v>
      </c>
      <c r="B930" s="14"/>
      <c r="C930" s="1">
        <f>C931+C932+C933</f>
        <v>216.66000000000003</v>
      </c>
      <c r="D930" s="13">
        <f>C930/1395.7/12*1000</f>
        <v>12.936161066131692</v>
      </c>
    </row>
    <row r="931" spans="1:4" ht="12.75">
      <c r="A931" s="2"/>
      <c r="B931" s="15" t="s">
        <v>16</v>
      </c>
      <c r="C931" s="10">
        <v>74.92</v>
      </c>
      <c r="D931" s="13">
        <f>C931/1395.7/12*1000</f>
        <v>4.473263117670942</v>
      </c>
    </row>
    <row r="932" spans="1:4" ht="12.75">
      <c r="A932" s="2"/>
      <c r="B932" s="15" t="s">
        <v>17</v>
      </c>
      <c r="C932" s="39">
        <v>141.74</v>
      </c>
      <c r="D932" s="13">
        <f>C932/1395.7/12*1000</f>
        <v>8.46289794846075</v>
      </c>
    </row>
    <row r="933" spans="1:4" ht="12.75">
      <c r="A933" s="18" t="s">
        <v>18</v>
      </c>
      <c r="B933" s="18"/>
      <c r="C933" s="17">
        <v>0</v>
      </c>
      <c r="D933" s="13">
        <f>C933/1395.7/12*1000</f>
        <v>0</v>
      </c>
    </row>
    <row r="934" spans="1:4" ht="12.75" customHeight="1">
      <c r="A934" s="19" t="s">
        <v>19</v>
      </c>
      <c r="B934" s="19"/>
      <c r="C934" s="13">
        <f>C935+C937+C936</f>
        <v>100.65</v>
      </c>
      <c r="D934" s="13">
        <f>C934/1395.7/12*1000</f>
        <v>6.0095292684674355</v>
      </c>
    </row>
    <row r="935" spans="1:4" ht="12.75">
      <c r="A935" s="2"/>
      <c r="B935" s="15" t="s">
        <v>20</v>
      </c>
      <c r="C935" s="9">
        <v>97.2</v>
      </c>
      <c r="D935" s="13">
        <f>C935/1395.7/12*1000</f>
        <v>5.803539442573619</v>
      </c>
    </row>
    <row r="936" spans="1:4" ht="12.75">
      <c r="A936" s="2"/>
      <c r="B936" s="15" t="s">
        <v>21</v>
      </c>
      <c r="C936" s="10">
        <v>3.2</v>
      </c>
      <c r="D936" s="13">
        <f>C936/1395.7/12*1000</f>
        <v>0.19106302691600394</v>
      </c>
    </row>
    <row r="937" spans="1:4" ht="12.75">
      <c r="A937" s="2"/>
      <c r="B937" s="20" t="s">
        <v>22</v>
      </c>
      <c r="C937" s="10">
        <v>0.25</v>
      </c>
      <c r="D937" s="13">
        <f>C937/1395.7/12*1000</f>
        <v>0.014926798977812804</v>
      </c>
    </row>
    <row r="938" spans="1:4" ht="12.75">
      <c r="A938" s="12" t="s">
        <v>23</v>
      </c>
      <c r="B938" s="12"/>
      <c r="C938" s="13">
        <v>11.25</v>
      </c>
      <c r="D938" s="13">
        <f>C938/1395.7/12*1000</f>
        <v>0.6717059540015763</v>
      </c>
    </row>
    <row r="939" spans="1:4" ht="12.75">
      <c r="A939" s="21" t="s">
        <v>24</v>
      </c>
      <c r="B939" s="21"/>
      <c r="C939" s="1">
        <v>56.52</v>
      </c>
      <c r="D939" s="13">
        <f>C939/1395.7/12*1000</f>
        <v>3.3746507129039194</v>
      </c>
    </row>
    <row r="940" spans="1:4" ht="12.75">
      <c r="A940" s="2"/>
      <c r="B940" s="11" t="s">
        <v>25</v>
      </c>
      <c r="C940" s="7">
        <f>C929+C930+C934+C938+C939</f>
        <v>433.98</v>
      </c>
      <c r="D940" s="13">
        <f>D929+D930+D934+D938+D939</f>
        <v>25.91172888156481</v>
      </c>
    </row>
    <row r="941" spans="1:4" ht="12.75">
      <c r="A941" s="2">
        <v>4</v>
      </c>
      <c r="B941" s="11" t="s">
        <v>26</v>
      </c>
      <c r="C941" s="7"/>
      <c r="D941" s="7"/>
    </row>
    <row r="942" spans="1:4" ht="12.75">
      <c r="A942" s="5">
        <v>5</v>
      </c>
      <c r="B942" s="11" t="s">
        <v>11</v>
      </c>
      <c r="C942" s="13">
        <f>C940-C926/1000</f>
        <v>58.98680999999999</v>
      </c>
      <c r="D942" s="13"/>
    </row>
    <row r="943" spans="1:4" ht="12.75">
      <c r="A943" s="22"/>
      <c r="B943" s="22"/>
      <c r="C943" s="22"/>
      <c r="D943" s="22"/>
    </row>
    <row r="944" spans="1:4" ht="12.75">
      <c r="A944" s="12" t="s">
        <v>38</v>
      </c>
      <c r="B944" s="12"/>
      <c r="C944" s="28"/>
      <c r="D944" s="28"/>
    </row>
    <row r="945" spans="1:4" ht="12.75">
      <c r="A945" s="28"/>
      <c r="B945" s="27" t="s">
        <v>39</v>
      </c>
      <c r="C945" s="28">
        <v>28667.76</v>
      </c>
      <c r="D945" s="28"/>
    </row>
    <row r="946" spans="1:4" ht="12.75">
      <c r="A946" s="5"/>
      <c r="B946" s="22" t="s">
        <v>40</v>
      </c>
      <c r="C946" s="28">
        <v>28552.64</v>
      </c>
      <c r="D946" s="28"/>
    </row>
    <row r="947" spans="1:4" ht="12.75">
      <c r="A947" s="5"/>
      <c r="B947" s="29" t="s">
        <v>11</v>
      </c>
      <c r="C947" s="30">
        <f>C946-C945</f>
        <v>-115.11999999999898</v>
      </c>
      <c r="D947" s="28"/>
    </row>
    <row r="948" spans="1:4" ht="12.75">
      <c r="A948" s="5"/>
      <c r="B948" s="27" t="s">
        <v>41</v>
      </c>
      <c r="C948" s="28">
        <v>31724.56</v>
      </c>
      <c r="D948" s="28"/>
    </row>
    <row r="949" spans="1:4" ht="12.75">
      <c r="A949" s="5"/>
      <c r="B949" s="22" t="s">
        <v>42</v>
      </c>
      <c r="C949" s="28">
        <v>31523.28</v>
      </c>
      <c r="D949" s="28"/>
    </row>
    <row r="950" spans="1:4" ht="12.75">
      <c r="A950" s="5"/>
      <c r="B950" s="29" t="s">
        <v>11</v>
      </c>
      <c r="C950" s="30">
        <f>C949-C948</f>
        <v>-201.28000000000247</v>
      </c>
      <c r="D950" s="28"/>
    </row>
    <row r="951" spans="1:4" ht="12.75">
      <c r="A951" s="5"/>
      <c r="B951" s="27" t="s">
        <v>43</v>
      </c>
      <c r="C951" s="28">
        <v>12912.69</v>
      </c>
      <c r="D951" s="28"/>
    </row>
    <row r="952" spans="1:4" ht="12.75">
      <c r="A952" s="5"/>
      <c r="B952" s="22" t="s">
        <v>44</v>
      </c>
      <c r="C952" s="28">
        <v>13289.31</v>
      </c>
      <c r="D952" s="28"/>
    </row>
    <row r="953" spans="1:4" ht="12.75">
      <c r="A953" s="5"/>
      <c r="B953" s="29" t="s">
        <v>11</v>
      </c>
      <c r="C953" s="30">
        <f>C952-C951</f>
        <v>376.619999999999</v>
      </c>
      <c r="D953" s="28"/>
    </row>
    <row r="954" spans="1:4" ht="12.75">
      <c r="A954" s="12"/>
      <c r="B954" s="12" t="s">
        <v>45</v>
      </c>
      <c r="C954" s="32">
        <f>C953+C950+C947</f>
        <v>60.219999999997526</v>
      </c>
      <c r="D954" s="28"/>
    </row>
    <row r="955" spans="1:4" ht="12.75">
      <c r="A955" s="12"/>
      <c r="B955" s="12"/>
      <c r="C955" s="28"/>
      <c r="D955" s="28"/>
    </row>
    <row r="956" spans="1:4" ht="12.75">
      <c r="A956" s="12"/>
      <c r="B956" s="14" t="s">
        <v>49</v>
      </c>
      <c r="C956" s="33">
        <v>58.39</v>
      </c>
      <c r="D956" s="28"/>
    </row>
    <row r="957" spans="1:4" ht="12.75">
      <c r="A957" s="22" t="s">
        <v>27</v>
      </c>
      <c r="B957" s="22"/>
      <c r="C957" s="22"/>
      <c r="D957" s="22"/>
    </row>
    <row r="959" spans="1:4" ht="12.75">
      <c r="A959" s="1" t="s">
        <v>0</v>
      </c>
      <c r="B959" s="1"/>
      <c r="C959" s="1"/>
      <c r="D959" s="1"/>
    </row>
    <row r="960" spans="1:4" ht="12.75">
      <c r="A960" s="1" t="s">
        <v>28</v>
      </c>
      <c r="B960" s="1"/>
      <c r="C960" s="1"/>
      <c r="D960" s="1"/>
    </row>
    <row r="961" spans="1:4" ht="12.75">
      <c r="A961" s="1" t="s">
        <v>98</v>
      </c>
      <c r="B961" s="1"/>
      <c r="C961" s="1"/>
      <c r="D961" s="1"/>
    </row>
    <row r="962" spans="1:4" ht="12.75" customHeight="1">
      <c r="A962" s="2"/>
      <c r="B962" s="2" t="s">
        <v>3</v>
      </c>
      <c r="C962" s="3" t="s">
        <v>4</v>
      </c>
      <c r="D962" s="3"/>
    </row>
    <row r="963" spans="1:4" ht="12.75">
      <c r="A963" s="2"/>
      <c r="B963" s="2"/>
      <c r="C963" s="4" t="s">
        <v>5</v>
      </c>
      <c r="D963" s="4" t="s">
        <v>6</v>
      </c>
    </row>
    <row r="964" spans="1:4" ht="12.75">
      <c r="A964" s="5">
        <v>1</v>
      </c>
      <c r="B964" s="6" t="s">
        <v>7</v>
      </c>
      <c r="C964" s="1">
        <v>1358.3</v>
      </c>
      <c r="D964" s="1"/>
    </row>
    <row r="965" spans="1:4" ht="12.75">
      <c r="A965" s="5">
        <v>2</v>
      </c>
      <c r="B965" s="8" t="s">
        <v>34</v>
      </c>
      <c r="C965" s="9" t="s">
        <v>3</v>
      </c>
      <c r="D965" s="9"/>
    </row>
    <row r="966" spans="1:4" ht="12.75">
      <c r="A966" s="5"/>
      <c r="B966" s="20" t="s">
        <v>35</v>
      </c>
      <c r="C966" s="10">
        <v>353751.18</v>
      </c>
      <c r="D966" s="10"/>
    </row>
    <row r="967" spans="1:4" ht="12.75">
      <c r="A967" s="5"/>
      <c r="B967" s="27" t="s">
        <v>36</v>
      </c>
      <c r="C967" s="10">
        <v>372265.27</v>
      </c>
      <c r="D967" s="10"/>
    </row>
    <row r="968" spans="1:4" ht="12.75">
      <c r="A968" s="5"/>
      <c r="B968" s="2" t="s">
        <v>11</v>
      </c>
      <c r="C968" s="10">
        <f>C967-C966</f>
        <v>18514.090000000026</v>
      </c>
      <c r="D968" s="10"/>
    </row>
    <row r="969" spans="1:4" ht="12.75">
      <c r="A969" s="5">
        <v>3</v>
      </c>
      <c r="B969" s="11" t="s">
        <v>12</v>
      </c>
      <c r="C969" s="1" t="s">
        <v>13</v>
      </c>
      <c r="D969" s="1"/>
    </row>
    <row r="970" spans="1:4" ht="12.75">
      <c r="A970" s="12" t="s">
        <v>14</v>
      </c>
      <c r="B970" s="12"/>
      <c r="C970" s="13">
        <v>47.76</v>
      </c>
      <c r="D970" s="13">
        <f>C970/1358.3/12*1000</f>
        <v>2.930133254803799</v>
      </c>
    </row>
    <row r="971" spans="1:4" ht="12.75" customHeight="1">
      <c r="A971" s="14" t="s">
        <v>15</v>
      </c>
      <c r="B971" s="14"/>
      <c r="C971" s="1">
        <f>C972+C973+C974</f>
        <v>128.14</v>
      </c>
      <c r="D971" s="13">
        <f>C971/1358.3/12*1000</f>
        <v>7.861542614542689</v>
      </c>
    </row>
    <row r="972" spans="1:4" ht="12.75">
      <c r="A972" s="2"/>
      <c r="B972" s="15" t="s">
        <v>16</v>
      </c>
      <c r="C972" s="10">
        <v>72.85</v>
      </c>
      <c r="D972" s="13">
        <f>C972/1358.3/12*1000</f>
        <v>4.469434832756631</v>
      </c>
    </row>
    <row r="973" spans="1:4" ht="12.75">
      <c r="A973" s="2"/>
      <c r="B973" s="15" t="s">
        <v>17</v>
      </c>
      <c r="C973" s="39">
        <v>55.29</v>
      </c>
      <c r="D973" s="13">
        <f>C973/1358.3/12*1000</f>
        <v>3.392107781786056</v>
      </c>
    </row>
    <row r="974" spans="1:4" ht="12.75">
      <c r="A974" s="18" t="s">
        <v>18</v>
      </c>
      <c r="B974" s="18"/>
      <c r="C974" s="17">
        <v>0</v>
      </c>
      <c r="D974" s="13">
        <f>C974/1358.3/12*1000</f>
        <v>0</v>
      </c>
    </row>
    <row r="975" spans="1:4" ht="12.75" customHeight="1">
      <c r="A975" s="19" t="s">
        <v>19</v>
      </c>
      <c r="B975" s="19"/>
      <c r="C975" s="13">
        <f>C976+C978+C977</f>
        <v>99.50999999999999</v>
      </c>
      <c r="D975" s="13">
        <f>C975/1358.3/12*1000</f>
        <v>6.105057792829271</v>
      </c>
    </row>
    <row r="976" spans="1:4" ht="12.75">
      <c r="A976" s="2"/>
      <c r="B976" s="15" t="s">
        <v>20</v>
      </c>
      <c r="C976" s="9">
        <v>96.1</v>
      </c>
      <c r="D976" s="13">
        <f>C976/1358.3/12*1000</f>
        <v>5.895850204913004</v>
      </c>
    </row>
    <row r="977" spans="1:4" ht="12.75">
      <c r="A977" s="2"/>
      <c r="B977" s="15" t="s">
        <v>21</v>
      </c>
      <c r="C977" s="10">
        <v>2.06</v>
      </c>
      <c r="D977" s="13">
        <f>C977/1358.3/12*1000</f>
        <v>0.1263834695329947</v>
      </c>
    </row>
    <row r="978" spans="1:4" ht="12.75">
      <c r="A978" s="2"/>
      <c r="B978" s="20" t="s">
        <v>22</v>
      </c>
      <c r="C978" s="10">
        <v>1.35</v>
      </c>
      <c r="D978" s="13">
        <f>C978/1358.3/12*1000</f>
        <v>0.08282411838327323</v>
      </c>
    </row>
    <row r="979" spans="1:4" ht="12.75">
      <c r="A979" s="12" t="s">
        <v>23</v>
      </c>
      <c r="B979" s="12"/>
      <c r="C979" s="13">
        <v>11.17</v>
      </c>
      <c r="D979" s="13">
        <f>C979/1358.3/12*1000</f>
        <v>0.6852928906230827</v>
      </c>
    </row>
    <row r="980" spans="1:4" ht="12.75">
      <c r="A980" s="21" t="s">
        <v>24</v>
      </c>
      <c r="B980" s="21"/>
      <c r="C980" s="1">
        <v>55.01</v>
      </c>
      <c r="D980" s="13">
        <f>C980/1358.3/12*1000</f>
        <v>3.374929446121377</v>
      </c>
    </row>
    <row r="981" spans="1:4" ht="12.75">
      <c r="A981" s="2"/>
      <c r="B981" s="11" t="s">
        <v>25</v>
      </c>
      <c r="C981" s="7">
        <f>C970+C971+C975+C979+C980</f>
        <v>341.59</v>
      </c>
      <c r="D981" s="13">
        <f>D970+D971+D975+D979+D980</f>
        <v>20.95695599892022</v>
      </c>
    </row>
    <row r="982" spans="1:4" ht="12.75">
      <c r="A982" s="2">
        <v>4</v>
      </c>
      <c r="B982" s="11" t="s">
        <v>26</v>
      </c>
      <c r="C982" s="7"/>
      <c r="D982" s="7"/>
    </row>
    <row r="983" spans="1:4" ht="12.75">
      <c r="A983" s="5">
        <v>5</v>
      </c>
      <c r="B983" s="11" t="s">
        <v>11</v>
      </c>
      <c r="C983" s="13">
        <f>C981-C967/1000</f>
        <v>-30.67527000000007</v>
      </c>
      <c r="D983" s="13"/>
    </row>
    <row r="984" spans="1:4" ht="12.75">
      <c r="A984" s="22"/>
      <c r="B984" s="22"/>
      <c r="C984" s="22"/>
      <c r="D984" s="22"/>
    </row>
    <row r="985" spans="1:4" ht="12.75">
      <c r="A985" s="12" t="s">
        <v>38</v>
      </c>
      <c r="B985" s="12"/>
      <c r="C985" s="28"/>
      <c r="D985" s="28"/>
    </row>
    <row r="986" spans="1:4" ht="12.75">
      <c r="A986" s="5"/>
      <c r="B986" s="27" t="s">
        <v>43</v>
      </c>
      <c r="C986" s="28">
        <v>10008.32</v>
      </c>
      <c r="D986" s="28"/>
    </row>
    <row r="987" spans="1:4" ht="12.75">
      <c r="A987" s="5"/>
      <c r="B987" s="22" t="s">
        <v>44</v>
      </c>
      <c r="C987" s="28">
        <v>10866.91</v>
      </c>
      <c r="D987" s="28"/>
    </row>
    <row r="988" spans="1:4" ht="12.75">
      <c r="A988" s="5"/>
      <c r="B988" s="29" t="s">
        <v>11</v>
      </c>
      <c r="C988" s="30">
        <f>C987-C986</f>
        <v>858.5900000000001</v>
      </c>
      <c r="D988" s="28"/>
    </row>
    <row r="989" spans="1:4" ht="12.75">
      <c r="A989" s="12"/>
      <c r="B989" s="12"/>
      <c r="C989" s="28"/>
      <c r="D989" s="28"/>
    </row>
    <row r="990" spans="1:4" ht="12.75">
      <c r="A990" s="12"/>
      <c r="B990" s="14" t="s">
        <v>46</v>
      </c>
      <c r="C990" s="42">
        <v>-31.54</v>
      </c>
      <c r="D990" s="28"/>
    </row>
    <row r="991" spans="1:4" ht="12.75">
      <c r="A991" s="22" t="s">
        <v>27</v>
      </c>
      <c r="B991" s="22"/>
      <c r="C991" s="22"/>
      <c r="D991" s="22"/>
    </row>
    <row r="993" spans="1:4" ht="12.75">
      <c r="A993" s="1" t="s">
        <v>0</v>
      </c>
      <c r="B993" s="1"/>
      <c r="C993" s="1"/>
      <c r="D993" s="1"/>
    </row>
    <row r="994" spans="1:4" ht="12.75">
      <c r="A994" s="1" t="s">
        <v>28</v>
      </c>
      <c r="B994" s="1"/>
      <c r="C994" s="1"/>
      <c r="D994" s="1"/>
    </row>
    <row r="995" spans="1:4" ht="12.75">
      <c r="A995" s="1" t="s">
        <v>99</v>
      </c>
      <c r="B995" s="1"/>
      <c r="C995" s="1"/>
      <c r="D995" s="1"/>
    </row>
    <row r="996" spans="1:4" ht="12.75" customHeight="1">
      <c r="A996" s="2"/>
      <c r="B996" s="2" t="s">
        <v>3</v>
      </c>
      <c r="C996" s="3" t="s">
        <v>4</v>
      </c>
      <c r="D996" s="3"/>
    </row>
    <row r="997" spans="1:4" ht="12.75">
      <c r="A997" s="2"/>
      <c r="B997" s="2"/>
      <c r="C997" s="4" t="s">
        <v>5</v>
      </c>
      <c r="D997" s="4" t="s">
        <v>6</v>
      </c>
    </row>
    <row r="998" spans="1:4" ht="12.75">
      <c r="A998" s="5">
        <v>1</v>
      </c>
      <c r="B998" s="6" t="s">
        <v>7</v>
      </c>
      <c r="C998" s="1">
        <v>402.8</v>
      </c>
      <c r="D998" s="1"/>
    </row>
    <row r="999" spans="1:4" ht="12.75">
      <c r="A999" s="5">
        <v>2</v>
      </c>
      <c r="B999" s="8" t="s">
        <v>59</v>
      </c>
      <c r="C999" s="9" t="s">
        <v>3</v>
      </c>
      <c r="D999" s="9"/>
    </row>
    <row r="1000" spans="1:4" ht="12.75">
      <c r="A1000" s="5"/>
      <c r="B1000" s="27" t="s">
        <v>9</v>
      </c>
      <c r="C1000" s="10">
        <v>109510.98</v>
      </c>
      <c r="D1000" s="10"/>
    </row>
    <row r="1001" spans="1:4" ht="12.75">
      <c r="A1001" s="5"/>
      <c r="B1001" s="27" t="s">
        <v>10</v>
      </c>
      <c r="C1001" s="10">
        <v>100205.95</v>
      </c>
      <c r="D1001" s="10"/>
    </row>
    <row r="1002" spans="1:4" ht="12.75">
      <c r="A1002" s="5"/>
      <c r="B1002" s="27" t="s">
        <v>11</v>
      </c>
      <c r="C1002" s="10">
        <f>C1001-C1000</f>
        <v>-9305.029999999999</v>
      </c>
      <c r="D1002" s="10"/>
    </row>
    <row r="1003" spans="1:4" ht="12.75">
      <c r="A1003" s="5">
        <v>3</v>
      </c>
      <c r="B1003" s="11" t="s">
        <v>12</v>
      </c>
      <c r="C1003" s="1" t="s">
        <v>13</v>
      </c>
      <c r="D1003" s="1"/>
    </row>
    <row r="1004" spans="1:4" ht="12.75">
      <c r="A1004" s="12" t="s">
        <v>14</v>
      </c>
      <c r="B1004" s="12"/>
      <c r="C1004" s="13">
        <v>14.78</v>
      </c>
      <c r="D1004" s="13">
        <f>C1004/402.8/12*1000</f>
        <v>3.057762330354187</v>
      </c>
    </row>
    <row r="1005" spans="1:4" ht="12.75" customHeight="1">
      <c r="A1005" s="14" t="s">
        <v>15</v>
      </c>
      <c r="B1005" s="14"/>
      <c r="C1005" s="1">
        <f>C1006+C1007+C1008</f>
        <v>26.68</v>
      </c>
      <c r="D1005" s="13">
        <f>C1005/402.8/12*1000</f>
        <v>5.519695465077789</v>
      </c>
    </row>
    <row r="1006" spans="1:4" ht="12.75">
      <c r="A1006" s="2"/>
      <c r="B1006" s="15" t="s">
        <v>16</v>
      </c>
      <c r="C1006" s="10">
        <v>21.65</v>
      </c>
      <c r="D1006" s="13">
        <f>C1006/402.8/12*1000</f>
        <v>4.479063224097981</v>
      </c>
    </row>
    <row r="1007" spans="1:4" ht="12.75">
      <c r="A1007" s="2"/>
      <c r="B1007" s="15" t="s">
        <v>17</v>
      </c>
      <c r="C1007" s="39">
        <v>5.03</v>
      </c>
      <c r="D1007" s="13">
        <f>C1007/402.8/12*1000</f>
        <v>1.040632240979808</v>
      </c>
    </row>
    <row r="1008" spans="1:4" ht="12.75">
      <c r="A1008" s="18" t="s">
        <v>18</v>
      </c>
      <c r="B1008" s="18"/>
      <c r="C1008" s="17">
        <v>0</v>
      </c>
      <c r="D1008" s="13">
        <f>C1008/402.8/12*1000</f>
        <v>0</v>
      </c>
    </row>
    <row r="1009" spans="1:4" ht="12.75" customHeight="1">
      <c r="A1009" s="19" t="s">
        <v>19</v>
      </c>
      <c r="B1009" s="19"/>
      <c r="C1009" s="13">
        <f>C1010+C1012+C1011</f>
        <v>28.9</v>
      </c>
      <c r="D1009" s="13">
        <f>C1009/402.8/12*1000</f>
        <v>5.978980470043031</v>
      </c>
    </row>
    <row r="1010" spans="1:4" ht="12.75">
      <c r="A1010" s="2"/>
      <c r="B1010" s="15" t="s">
        <v>20</v>
      </c>
      <c r="C1010" s="9">
        <v>28.9</v>
      </c>
      <c r="D1010" s="13">
        <f>C1010/402.8/12*1000</f>
        <v>5.978980470043031</v>
      </c>
    </row>
    <row r="1011" spans="1:4" ht="12.75">
      <c r="A1011" s="2"/>
      <c r="B1011" s="15" t="s">
        <v>21</v>
      </c>
      <c r="C1011" s="10">
        <v>0</v>
      </c>
      <c r="D1011" s="13">
        <f>C1011/402.8/12*1000</f>
        <v>0</v>
      </c>
    </row>
    <row r="1012" spans="1:4" ht="12.75">
      <c r="A1012" s="2"/>
      <c r="B1012" s="20" t="s">
        <v>22</v>
      </c>
      <c r="C1012" s="10">
        <v>0</v>
      </c>
      <c r="D1012" s="13">
        <f>C1012/402.8/12*1000</f>
        <v>0</v>
      </c>
    </row>
    <row r="1013" spans="1:4" ht="12.75">
      <c r="A1013" s="12" t="s">
        <v>23</v>
      </c>
      <c r="B1013" s="12"/>
      <c r="C1013" s="13">
        <v>3</v>
      </c>
      <c r="D1013" s="13">
        <f>C1013/402.8/12*1000</f>
        <v>0.6206554121151937</v>
      </c>
    </row>
    <row r="1014" spans="1:4" ht="12.75">
      <c r="A1014" s="21" t="s">
        <v>52</v>
      </c>
      <c r="B1014" s="21"/>
      <c r="C1014" s="1">
        <v>13.39</v>
      </c>
      <c r="D1014" s="13">
        <f>C1014/402.8/12*1000</f>
        <v>2.7701919894074813</v>
      </c>
    </row>
    <row r="1015" spans="1:4" ht="12.75">
      <c r="A1015" s="2"/>
      <c r="B1015" s="11" t="s">
        <v>25</v>
      </c>
      <c r="C1015" s="7">
        <f>C1004+C1005+C1009+C1013+C1014</f>
        <v>86.75</v>
      </c>
      <c r="D1015" s="13">
        <f>D1004+D1005+D1009+D1013+D1014</f>
        <v>17.947285666997683</v>
      </c>
    </row>
    <row r="1016" spans="1:4" ht="12.75">
      <c r="A1016" s="2">
        <v>4</v>
      </c>
      <c r="B1016" s="11" t="s">
        <v>26</v>
      </c>
      <c r="C1016" s="7"/>
      <c r="D1016" s="7"/>
    </row>
    <row r="1017" spans="1:4" ht="12.75">
      <c r="A1017" s="5">
        <v>5</v>
      </c>
      <c r="B1017" s="11" t="s">
        <v>11</v>
      </c>
      <c r="C1017" s="13">
        <f>C1015-C1001/1000</f>
        <v>-13.455950000000001</v>
      </c>
      <c r="D1017" s="13"/>
    </row>
    <row r="1018" spans="1:4" ht="12.75">
      <c r="A1018" s="22"/>
      <c r="B1018" s="22"/>
      <c r="C1018" s="22"/>
      <c r="D1018" s="22"/>
    </row>
    <row r="1019" spans="1:4" ht="12.75">
      <c r="A1019" s="22" t="s">
        <v>27</v>
      </c>
      <c r="B1019" s="22"/>
      <c r="C1019" s="22"/>
      <c r="D1019" s="22"/>
    </row>
    <row r="1021" spans="1:4" ht="12.75">
      <c r="A1021" s="1" t="s">
        <v>0</v>
      </c>
      <c r="B1021" s="1"/>
      <c r="C1021" s="1"/>
      <c r="D1021" s="1"/>
    </row>
    <row r="1022" spans="1:4" ht="12.75">
      <c r="A1022" s="1" t="s">
        <v>28</v>
      </c>
      <c r="B1022" s="1"/>
      <c r="C1022" s="1"/>
      <c r="D1022" s="1"/>
    </row>
    <row r="1023" spans="1:4" ht="12.75">
      <c r="A1023" s="1" t="s">
        <v>100</v>
      </c>
      <c r="B1023" s="1"/>
      <c r="C1023" s="1"/>
      <c r="D1023" s="1"/>
    </row>
    <row r="1024" spans="1:4" ht="12.75" customHeight="1">
      <c r="A1024" s="2"/>
      <c r="B1024" s="2" t="s">
        <v>3</v>
      </c>
      <c r="C1024" s="3" t="s">
        <v>4</v>
      </c>
      <c r="D1024" s="3"/>
    </row>
    <row r="1025" spans="1:4" ht="12.75">
      <c r="A1025" s="2"/>
      <c r="B1025" s="2"/>
      <c r="C1025" s="4" t="s">
        <v>5</v>
      </c>
      <c r="D1025" s="4" t="s">
        <v>6</v>
      </c>
    </row>
    <row r="1026" spans="1:4" ht="12.75">
      <c r="A1026" s="5">
        <v>1</v>
      </c>
      <c r="B1026" s="6" t="s">
        <v>7</v>
      </c>
      <c r="C1026" s="1">
        <v>3392.8</v>
      </c>
      <c r="D1026" s="1"/>
    </row>
    <row r="1027" spans="1:4" ht="12.75">
      <c r="A1027" s="5">
        <v>2</v>
      </c>
      <c r="B1027" s="8" t="s">
        <v>68</v>
      </c>
      <c r="C1027" s="9" t="s">
        <v>3</v>
      </c>
      <c r="D1027" s="9"/>
    </row>
    <row r="1028" spans="1:4" ht="12.75">
      <c r="A1028" s="5"/>
      <c r="B1028" s="20" t="s">
        <v>69</v>
      </c>
      <c r="C1028" s="10">
        <v>891484.9</v>
      </c>
      <c r="D1028" s="10"/>
    </row>
    <row r="1029" spans="1:4" ht="12.75">
      <c r="A1029" s="5"/>
      <c r="B1029" s="27" t="s">
        <v>70</v>
      </c>
      <c r="C1029" s="10">
        <v>894573.24</v>
      </c>
      <c r="D1029" s="10"/>
    </row>
    <row r="1030" spans="1:4" ht="12.75">
      <c r="A1030" s="5"/>
      <c r="B1030" s="27" t="s">
        <v>11</v>
      </c>
      <c r="C1030" s="10">
        <f>C1029-C1028</f>
        <v>3088.3399999999674</v>
      </c>
      <c r="D1030" s="10"/>
    </row>
    <row r="1031" spans="1:4" ht="12.75">
      <c r="A1031" s="5">
        <v>3</v>
      </c>
      <c r="B1031" s="11" t="s">
        <v>12</v>
      </c>
      <c r="C1031" s="1" t="s">
        <v>13</v>
      </c>
      <c r="D1031" s="1"/>
    </row>
    <row r="1032" spans="1:4" ht="12.75">
      <c r="A1032" s="12" t="s">
        <v>14</v>
      </c>
      <c r="B1032" s="12"/>
      <c r="C1032" s="13">
        <v>120.4</v>
      </c>
      <c r="D1032" s="13">
        <f>C1032/3392.8/12*1000</f>
        <v>2.9572427886504755</v>
      </c>
    </row>
    <row r="1033" spans="1:4" ht="12.75" customHeight="1">
      <c r="A1033" s="14" t="s">
        <v>15</v>
      </c>
      <c r="B1033" s="14"/>
      <c r="C1033" s="1">
        <f>C1034+C1035+C1036</f>
        <v>310.77000000000004</v>
      </c>
      <c r="D1033" s="13">
        <f>C1033/3392.8/12*1000</f>
        <v>7.633075925489272</v>
      </c>
    </row>
    <row r="1034" spans="1:4" ht="12.75">
      <c r="A1034" s="2"/>
      <c r="B1034" s="15" t="s">
        <v>16</v>
      </c>
      <c r="C1034" s="10">
        <v>182</v>
      </c>
      <c r="D1034" s="13">
        <f>C1034/3392.8/12*1000</f>
        <v>4.470250727029788</v>
      </c>
    </row>
    <row r="1035" spans="1:4" ht="12.75">
      <c r="A1035" s="2"/>
      <c r="B1035" s="15" t="s">
        <v>17</v>
      </c>
      <c r="C1035" s="39">
        <v>123.17</v>
      </c>
      <c r="D1035" s="13">
        <f>C1035/3392.8/12*1000</f>
        <v>3.025279022243182</v>
      </c>
    </row>
    <row r="1036" spans="1:4" ht="12.75">
      <c r="A1036" s="18" t="s">
        <v>18</v>
      </c>
      <c r="B1036" s="18"/>
      <c r="C1036" s="17">
        <v>5.6</v>
      </c>
      <c r="D1036" s="13">
        <f>C1036/3392.8/12*1000</f>
        <v>0.1375461762163012</v>
      </c>
    </row>
    <row r="1037" spans="1:4" ht="12.75" customHeight="1">
      <c r="A1037" s="19" t="s">
        <v>19</v>
      </c>
      <c r="B1037" s="19"/>
      <c r="C1037" s="13">
        <f>C1038+C1040+C1039</f>
        <v>245.58</v>
      </c>
      <c r="D1037" s="13">
        <f>C1037/3392.8/12*1000</f>
        <v>6.0318910634284375</v>
      </c>
    </row>
    <row r="1038" spans="1:4" ht="12.75">
      <c r="A1038" s="2"/>
      <c r="B1038" s="15" t="s">
        <v>20</v>
      </c>
      <c r="C1038" s="9">
        <v>234.9</v>
      </c>
      <c r="D1038" s="13">
        <f>C1038/3392.8/12*1000</f>
        <v>5.769570855930204</v>
      </c>
    </row>
    <row r="1039" spans="1:4" ht="12.75">
      <c r="A1039" s="2"/>
      <c r="B1039" s="15" t="s">
        <v>21</v>
      </c>
      <c r="C1039" s="10">
        <v>6.41</v>
      </c>
      <c r="D1039" s="13">
        <f>C1039/3392.8/12*1000</f>
        <v>0.15744124813330188</v>
      </c>
    </row>
    <row r="1040" spans="1:4" ht="12.75">
      <c r="A1040" s="2"/>
      <c r="B1040" s="20" t="s">
        <v>22</v>
      </c>
      <c r="C1040" s="10">
        <v>4.27</v>
      </c>
      <c r="D1040" s="13">
        <f>C1040/3392.8/12*1000</f>
        <v>0.10487895936492964</v>
      </c>
    </row>
    <row r="1041" spans="1:4" ht="12.75">
      <c r="A1041" s="12" t="s">
        <v>23</v>
      </c>
      <c r="B1041" s="12"/>
      <c r="C1041" s="13">
        <v>26.84</v>
      </c>
      <c r="D1041" s="13">
        <f>C1041/3392.8/12*1000</f>
        <v>0.6592391731509863</v>
      </c>
    </row>
    <row r="1042" spans="1:4" ht="12.75">
      <c r="A1042" s="21" t="s">
        <v>24</v>
      </c>
      <c r="B1042" s="21"/>
      <c r="C1042" s="1">
        <v>137.4</v>
      </c>
      <c r="D1042" s="13">
        <f>C1042/3392.8/12*1000</f>
        <v>3.3747936807356753</v>
      </c>
    </row>
    <row r="1043" spans="1:4" ht="12.75">
      <c r="A1043" s="21"/>
      <c r="B1043" s="40" t="s">
        <v>71</v>
      </c>
      <c r="C1043" s="7">
        <v>22</v>
      </c>
      <c r="D1043" s="13">
        <f>C1043/3392.8/12*1000</f>
        <v>0.5403599779926117</v>
      </c>
    </row>
    <row r="1044" spans="1:4" ht="12.75">
      <c r="A1044" s="2"/>
      <c r="B1044" s="11" t="s">
        <v>25</v>
      </c>
      <c r="C1044" s="7">
        <f>C1032+C1033+C1037+C1041+C1042+C1043</f>
        <v>862.9900000000001</v>
      </c>
      <c r="D1044" s="13">
        <f>D1032+D1033+D1037+D1041+D1042+D1043</f>
        <v>21.19660260944746</v>
      </c>
    </row>
    <row r="1045" spans="1:4" ht="12.75">
      <c r="A1045" s="2">
        <v>4</v>
      </c>
      <c r="B1045" s="11" t="s">
        <v>26</v>
      </c>
      <c r="C1045" s="7"/>
      <c r="D1045" s="7"/>
    </row>
    <row r="1046" spans="1:4" ht="12.75">
      <c r="A1046" s="5">
        <v>5</v>
      </c>
      <c r="B1046" s="11" t="s">
        <v>11</v>
      </c>
      <c r="C1046" s="13">
        <f>C1044-C1029/1000</f>
        <v>-31.58323999999982</v>
      </c>
      <c r="D1046" s="13"/>
    </row>
    <row r="1047" spans="1:4" ht="12.75">
      <c r="A1047" s="22"/>
      <c r="B1047" s="22"/>
      <c r="C1047" s="22"/>
      <c r="D1047" s="22"/>
    </row>
    <row r="1048" spans="1:4" ht="12.75">
      <c r="A1048" s="22" t="s">
        <v>27</v>
      </c>
      <c r="B1048" s="22"/>
      <c r="C1048" s="22"/>
      <c r="D1048" s="22"/>
    </row>
    <row r="1049" spans="1:2" ht="12.75">
      <c r="A1049" s="24"/>
      <c r="B1049" s="25"/>
    </row>
    <row r="1050" spans="1:2" ht="12.75">
      <c r="A1050" s="24"/>
      <c r="B1050" s="25"/>
    </row>
    <row r="1051" spans="1:4" ht="12.75">
      <c r="A1051" s="1" t="s">
        <v>0</v>
      </c>
      <c r="B1051" s="1"/>
      <c r="C1051" s="1"/>
      <c r="D1051" s="1"/>
    </row>
    <row r="1052" spans="1:4" ht="12.75">
      <c r="A1052" s="1" t="s">
        <v>28</v>
      </c>
      <c r="B1052" s="1"/>
      <c r="C1052" s="1"/>
      <c r="D1052" s="1"/>
    </row>
    <row r="1053" spans="1:4" ht="12.75">
      <c r="A1053" s="1" t="s">
        <v>101</v>
      </c>
      <c r="B1053" s="1"/>
      <c r="C1053" s="1"/>
      <c r="D1053" s="1"/>
    </row>
    <row r="1054" spans="1:4" ht="12.75" customHeight="1">
      <c r="A1054" s="2"/>
      <c r="B1054" s="2" t="s">
        <v>3</v>
      </c>
      <c r="C1054" s="3" t="s">
        <v>4</v>
      </c>
      <c r="D1054" s="3"/>
    </row>
    <row r="1055" spans="1:4" ht="12.75">
      <c r="A1055" s="2"/>
      <c r="B1055" s="2"/>
      <c r="C1055" s="4" t="s">
        <v>5</v>
      </c>
      <c r="D1055" s="4" t="s">
        <v>6</v>
      </c>
    </row>
    <row r="1056" spans="1:4" ht="12.75">
      <c r="A1056" s="5">
        <v>1</v>
      </c>
      <c r="B1056" s="6" t="s">
        <v>7</v>
      </c>
      <c r="C1056" s="13">
        <v>2820</v>
      </c>
      <c r="D1056" s="13"/>
    </row>
    <row r="1057" spans="1:4" ht="12.75">
      <c r="A1057" s="5">
        <v>2</v>
      </c>
      <c r="B1057" s="8" t="s">
        <v>34</v>
      </c>
      <c r="C1057" s="9" t="s">
        <v>3</v>
      </c>
      <c r="D1057" s="9"/>
    </row>
    <row r="1058" spans="1:4" ht="12.75">
      <c r="A1058" s="5"/>
      <c r="B1058" s="20" t="s">
        <v>35</v>
      </c>
      <c r="C1058" s="10">
        <v>781047.72</v>
      </c>
      <c r="D1058" s="10"/>
    </row>
    <row r="1059" spans="1:4" ht="12.75">
      <c r="A1059" s="5"/>
      <c r="B1059" s="27" t="s">
        <v>36</v>
      </c>
      <c r="C1059" s="10">
        <v>749397.35</v>
      </c>
      <c r="D1059" s="10"/>
    </row>
    <row r="1060" spans="1:4" ht="12.75">
      <c r="A1060" s="5"/>
      <c r="B1060" s="27" t="s">
        <v>11</v>
      </c>
      <c r="C1060" s="10">
        <f>C1059-C1058</f>
        <v>-31650.369999999995</v>
      </c>
      <c r="D1060" s="10"/>
    </row>
    <row r="1061" spans="1:4" ht="12.75">
      <c r="A1061" s="5">
        <v>3</v>
      </c>
      <c r="B1061" s="11" t="s">
        <v>12</v>
      </c>
      <c r="C1061" s="1" t="s">
        <v>13</v>
      </c>
      <c r="D1061" s="1"/>
    </row>
    <row r="1062" spans="1:4" ht="12.75">
      <c r="A1062" s="12" t="s">
        <v>14</v>
      </c>
      <c r="B1062" s="12"/>
      <c r="C1062" s="13">
        <v>105.4</v>
      </c>
      <c r="D1062" s="13">
        <f>C1062/2820/12*1000</f>
        <v>3.1146572104018917</v>
      </c>
    </row>
    <row r="1063" spans="1:4" ht="12.75" customHeight="1">
      <c r="A1063" s="14" t="s">
        <v>15</v>
      </c>
      <c r="B1063" s="14"/>
      <c r="C1063" s="1">
        <f>C1064+C1065+C1066</f>
        <v>398.68</v>
      </c>
      <c r="D1063" s="13">
        <f>C1063/2820/12*1000</f>
        <v>11.781323877068559</v>
      </c>
    </row>
    <row r="1064" spans="1:4" ht="12.75">
      <c r="A1064" s="2"/>
      <c r="B1064" s="15" t="s">
        <v>16</v>
      </c>
      <c r="C1064" s="10">
        <v>151.1</v>
      </c>
      <c r="D1064" s="13">
        <f>C1064/2820/12*1000</f>
        <v>4.465130023640662</v>
      </c>
    </row>
    <row r="1065" spans="1:4" ht="12.75">
      <c r="A1065" s="2"/>
      <c r="B1065" s="15" t="s">
        <v>17</v>
      </c>
      <c r="C1065" s="39">
        <v>247.58</v>
      </c>
      <c r="D1065" s="13">
        <f>C1065/2820/12*1000</f>
        <v>7.3161938534278965</v>
      </c>
    </row>
    <row r="1066" spans="1:4" ht="12.75">
      <c r="A1066" s="18" t="s">
        <v>18</v>
      </c>
      <c r="B1066" s="18"/>
      <c r="C1066" s="17">
        <v>0</v>
      </c>
      <c r="D1066" s="13">
        <f>C1066/2820/12*1000</f>
        <v>0</v>
      </c>
    </row>
    <row r="1067" spans="1:4" ht="12.75" customHeight="1">
      <c r="A1067" s="19" t="s">
        <v>19</v>
      </c>
      <c r="B1067" s="19"/>
      <c r="C1067" s="13">
        <f>C1068+C1070+C1069</f>
        <v>200.59</v>
      </c>
      <c r="D1067" s="13">
        <f>C1067/2820/12*1000</f>
        <v>5.927600472813239</v>
      </c>
    </row>
    <row r="1068" spans="1:4" ht="12.75">
      <c r="A1068" s="2"/>
      <c r="B1068" s="15" t="s">
        <v>20</v>
      </c>
      <c r="C1068" s="9">
        <v>194.77</v>
      </c>
      <c r="D1068" s="13">
        <f>C1068/2820/12*1000</f>
        <v>5.755614657210402</v>
      </c>
    </row>
    <row r="1069" spans="1:4" ht="12.75">
      <c r="A1069" s="2"/>
      <c r="B1069" s="15" t="s">
        <v>21</v>
      </c>
      <c r="C1069" s="10">
        <v>4.2</v>
      </c>
      <c r="D1069" s="13">
        <f>C1069/2820/12*1000</f>
        <v>0.12411347517730498</v>
      </c>
    </row>
    <row r="1070" spans="1:4" ht="12.75">
      <c r="A1070" s="2"/>
      <c r="B1070" s="20" t="s">
        <v>22</v>
      </c>
      <c r="C1070" s="10">
        <v>1.62</v>
      </c>
      <c r="D1070" s="13">
        <f>C1070/2820/12*1000</f>
        <v>0.04787234042553192</v>
      </c>
    </row>
    <row r="1071" spans="1:4" ht="12.75">
      <c r="A1071" s="12" t="s">
        <v>23</v>
      </c>
      <c r="B1071" s="12"/>
      <c r="C1071" s="13">
        <v>22.48</v>
      </c>
      <c r="D1071" s="13">
        <f>C1071/2820/12*1000</f>
        <v>0.6643026004728133</v>
      </c>
    </row>
    <row r="1072" spans="1:4" ht="12.75">
      <c r="A1072" s="21" t="s">
        <v>24</v>
      </c>
      <c r="B1072" s="21"/>
      <c r="C1072" s="1">
        <v>114.17</v>
      </c>
      <c r="D1072" s="13">
        <f>C1072/2820/12*1000</f>
        <v>3.373817966903073</v>
      </c>
    </row>
    <row r="1073" spans="1:4" ht="12.75">
      <c r="A1073" s="2"/>
      <c r="B1073" s="11" t="s">
        <v>25</v>
      </c>
      <c r="C1073" s="7">
        <f>C1062+C1063+C1067+C1071+C1072</f>
        <v>841.32</v>
      </c>
      <c r="D1073" s="13">
        <f>D1062+D1063+D1067+D1071+D1072</f>
        <v>24.861702127659573</v>
      </c>
    </row>
    <row r="1074" spans="1:4" ht="12.75">
      <c r="A1074" s="2">
        <v>4</v>
      </c>
      <c r="B1074" s="11" t="s">
        <v>26</v>
      </c>
      <c r="C1074" s="7"/>
      <c r="D1074" s="7"/>
    </row>
    <row r="1075" spans="1:4" ht="12.75">
      <c r="A1075" s="5">
        <v>5</v>
      </c>
      <c r="B1075" s="11" t="s">
        <v>11</v>
      </c>
      <c r="C1075" s="13">
        <f>C1073-C1059/1000</f>
        <v>91.92265000000009</v>
      </c>
      <c r="D1075" s="13"/>
    </row>
    <row r="1076" spans="1:4" ht="12.75">
      <c r="A1076" s="22"/>
      <c r="B1076" s="22"/>
      <c r="C1076" s="22"/>
      <c r="D1076" s="22"/>
    </row>
    <row r="1077" spans="1:4" ht="12.75">
      <c r="A1077" s="12" t="s">
        <v>38</v>
      </c>
      <c r="B1077" s="12"/>
      <c r="C1077" s="28"/>
      <c r="D1077" s="28"/>
    </row>
    <row r="1078" spans="1:4" ht="12.75">
      <c r="A1078" s="28"/>
      <c r="B1078" s="27" t="s">
        <v>39</v>
      </c>
      <c r="C1078" s="28">
        <v>1155.88</v>
      </c>
      <c r="D1078" s="28"/>
    </row>
    <row r="1079" spans="1:4" ht="12.75">
      <c r="A1079" s="5"/>
      <c r="B1079" s="22" t="s">
        <v>40</v>
      </c>
      <c r="C1079" s="28">
        <v>1828.81</v>
      </c>
      <c r="D1079" s="28"/>
    </row>
    <row r="1080" spans="1:4" ht="12.75">
      <c r="A1080" s="5"/>
      <c r="B1080" s="29" t="s">
        <v>11</v>
      </c>
      <c r="C1080" s="30">
        <f>C1079-C1078</f>
        <v>672.9299999999998</v>
      </c>
      <c r="D1080" s="28"/>
    </row>
    <row r="1081" spans="1:4" ht="12.75">
      <c r="A1081" s="5"/>
      <c r="B1081" s="27" t="s">
        <v>41</v>
      </c>
      <c r="C1081" s="28">
        <v>1296.81</v>
      </c>
      <c r="D1081" s="28"/>
    </row>
    <row r="1082" spans="1:4" ht="12.75">
      <c r="A1082" s="5"/>
      <c r="B1082" s="22" t="s">
        <v>42</v>
      </c>
      <c r="C1082" s="28">
        <v>1132.85</v>
      </c>
      <c r="D1082" s="28"/>
    </row>
    <row r="1083" spans="1:4" ht="12.75">
      <c r="A1083" s="5"/>
      <c r="B1083" s="29" t="s">
        <v>11</v>
      </c>
      <c r="C1083" s="30">
        <f>C1082-C1081</f>
        <v>-163.96000000000004</v>
      </c>
      <c r="D1083" s="28"/>
    </row>
    <row r="1084" spans="1:4" ht="12.75">
      <c r="A1084" s="5"/>
      <c r="B1084" s="27" t="s">
        <v>43</v>
      </c>
      <c r="C1084" s="28">
        <v>36621.61</v>
      </c>
      <c r="D1084" s="28"/>
    </row>
    <row r="1085" spans="1:4" ht="12.75">
      <c r="A1085" s="5"/>
      <c r="B1085" s="22" t="s">
        <v>44</v>
      </c>
      <c r="C1085" s="28">
        <v>35164.73</v>
      </c>
      <c r="D1085" s="28"/>
    </row>
    <row r="1086" spans="1:4" ht="12.75">
      <c r="A1086" s="5"/>
      <c r="B1086" s="29" t="s">
        <v>11</v>
      </c>
      <c r="C1086" s="30">
        <f>C1085-C1084</f>
        <v>-1456.8799999999974</v>
      </c>
      <c r="D1086" s="28"/>
    </row>
    <row r="1087" spans="1:4" ht="12.75">
      <c r="A1087" s="12"/>
      <c r="B1087" s="12" t="s">
        <v>45</v>
      </c>
      <c r="C1087" s="32">
        <f>C1086+C1083+C1080</f>
        <v>-947.9099999999976</v>
      </c>
      <c r="D1087" s="28"/>
    </row>
    <row r="1088" spans="1:4" ht="12.75">
      <c r="A1088" s="12"/>
      <c r="B1088" s="12"/>
      <c r="C1088" s="28"/>
      <c r="D1088" s="28"/>
    </row>
    <row r="1089" spans="1:4" ht="12.75">
      <c r="A1089" s="12"/>
      <c r="B1089" s="14" t="s">
        <v>49</v>
      </c>
      <c r="C1089" s="42">
        <v>92.87</v>
      </c>
      <c r="D1089" s="28"/>
    </row>
    <row r="1090" spans="1:4" ht="12.75">
      <c r="A1090" s="22" t="s">
        <v>27</v>
      </c>
      <c r="B1090" s="22"/>
      <c r="C1090" s="22"/>
      <c r="D1090" s="22"/>
    </row>
    <row r="1092" spans="1:4" ht="12.75">
      <c r="A1092" s="1" t="s">
        <v>0</v>
      </c>
      <c r="B1092" s="1"/>
      <c r="C1092" s="1"/>
      <c r="D1092" s="1"/>
    </row>
    <row r="1093" spans="1:4" ht="12.75">
      <c r="A1093" s="1" t="s">
        <v>28</v>
      </c>
      <c r="B1093" s="1"/>
      <c r="C1093" s="1"/>
      <c r="D1093" s="1"/>
    </row>
    <row r="1094" spans="1:4" ht="12.75">
      <c r="A1094" s="1" t="s">
        <v>102</v>
      </c>
      <c r="B1094" s="1"/>
      <c r="C1094" s="1"/>
      <c r="D1094" s="1"/>
    </row>
    <row r="1095" spans="1:4" ht="12.75" customHeight="1">
      <c r="A1095" s="2"/>
      <c r="B1095" s="2" t="s">
        <v>3</v>
      </c>
      <c r="C1095" s="3" t="s">
        <v>4</v>
      </c>
      <c r="D1095" s="3"/>
    </row>
    <row r="1096" spans="1:4" ht="12.75">
      <c r="A1096" s="2"/>
      <c r="B1096" s="2"/>
      <c r="C1096" s="4" t="s">
        <v>5</v>
      </c>
      <c r="D1096" s="4" t="s">
        <v>6</v>
      </c>
    </row>
    <row r="1097" spans="1:4" ht="12.75">
      <c r="A1097" s="5">
        <v>1</v>
      </c>
      <c r="B1097" s="6" t="s">
        <v>7</v>
      </c>
      <c r="C1097" s="1">
        <v>2613.8</v>
      </c>
      <c r="D1097" s="1"/>
    </row>
    <row r="1098" spans="1:4" ht="12.75">
      <c r="A1098" s="5">
        <v>2</v>
      </c>
      <c r="B1098" s="8" t="s">
        <v>34</v>
      </c>
      <c r="C1098" s="9" t="s">
        <v>3</v>
      </c>
      <c r="D1098" s="9"/>
    </row>
    <row r="1099" spans="1:4" ht="12.75">
      <c r="A1099" s="5"/>
      <c r="B1099" s="20" t="s">
        <v>35</v>
      </c>
      <c r="C1099" s="10">
        <v>706471.18</v>
      </c>
      <c r="D1099" s="10"/>
    </row>
    <row r="1100" spans="1:4" ht="12.75">
      <c r="A1100" s="5"/>
      <c r="B1100" s="27" t="s">
        <v>36</v>
      </c>
      <c r="C1100" s="10">
        <v>710938.53</v>
      </c>
      <c r="D1100" s="10"/>
    </row>
    <row r="1101" spans="1:4" ht="12.75">
      <c r="A1101" s="5"/>
      <c r="B1101" s="27" t="s">
        <v>11</v>
      </c>
      <c r="C1101" s="10">
        <f>C1100-C1099</f>
        <v>4467.349999999977</v>
      </c>
      <c r="D1101" s="10"/>
    </row>
    <row r="1102" spans="1:4" ht="12.75">
      <c r="A1102" s="5">
        <v>3</v>
      </c>
      <c r="B1102" s="11" t="s">
        <v>12</v>
      </c>
      <c r="C1102" s="1" t="s">
        <v>13</v>
      </c>
      <c r="D1102" s="1"/>
    </row>
    <row r="1103" spans="1:4" ht="12.75">
      <c r="A1103" s="12" t="s">
        <v>14</v>
      </c>
      <c r="B1103" s="12"/>
      <c r="C1103" s="13">
        <v>95.37</v>
      </c>
      <c r="D1103" s="13">
        <f>C1103/2613.8/12*1000</f>
        <v>3.0405922411814217</v>
      </c>
    </row>
    <row r="1104" spans="1:4" ht="12.75" customHeight="1">
      <c r="A1104" s="14" t="s">
        <v>15</v>
      </c>
      <c r="B1104" s="14"/>
      <c r="C1104" s="1">
        <f>C1105+C1106+C1107</f>
        <v>739.3399999999999</v>
      </c>
      <c r="D1104" s="13">
        <f>C1104/2613.8/12*1000</f>
        <v>23.57168362792358</v>
      </c>
    </row>
    <row r="1105" spans="1:4" ht="12.75">
      <c r="A1105" s="2"/>
      <c r="B1105" s="15" t="s">
        <v>16</v>
      </c>
      <c r="C1105" s="10">
        <v>140.2</v>
      </c>
      <c r="D1105" s="13">
        <f>C1105/2613.8/12*1000</f>
        <v>4.469865075114137</v>
      </c>
    </row>
    <row r="1106" spans="1:4" ht="12.75">
      <c r="A1106" s="2"/>
      <c r="B1106" s="15" t="s">
        <v>17</v>
      </c>
      <c r="C1106" s="39">
        <v>599.14</v>
      </c>
      <c r="D1106" s="13">
        <f>C1106/2613.8/12*1000</f>
        <v>19.101818552809448</v>
      </c>
    </row>
    <row r="1107" spans="1:4" ht="12.75">
      <c r="A1107" s="18" t="s">
        <v>18</v>
      </c>
      <c r="B1107" s="18"/>
      <c r="C1107" s="17">
        <v>0</v>
      </c>
      <c r="D1107" s="13">
        <f>C1107/2613.8/12*1000</f>
        <v>0</v>
      </c>
    </row>
    <row r="1108" spans="1:4" ht="12.75" customHeight="1">
      <c r="A1108" s="19" t="s">
        <v>19</v>
      </c>
      <c r="B1108" s="19"/>
      <c r="C1108" s="13">
        <f>C1109+C1111+C1110</f>
        <v>191.9</v>
      </c>
      <c r="D1108" s="13">
        <f>C1108/2613.8/12*1000</f>
        <v>6.118167674139822</v>
      </c>
    </row>
    <row r="1109" spans="1:4" ht="12.75">
      <c r="A1109" s="2"/>
      <c r="B1109" s="15" t="s">
        <v>20</v>
      </c>
      <c r="C1109" s="9">
        <v>189.4</v>
      </c>
      <c r="D1109" s="13">
        <f>C1109/2613.8/12*1000</f>
        <v>6.038462519448058</v>
      </c>
    </row>
    <row r="1110" spans="1:4" ht="12.75">
      <c r="A1110" s="2"/>
      <c r="B1110" s="15" t="s">
        <v>21</v>
      </c>
      <c r="C1110" s="10">
        <v>1.92</v>
      </c>
      <c r="D1110" s="13">
        <f>C1110/2613.8/12*1000</f>
        <v>0.06121355880327492</v>
      </c>
    </row>
    <row r="1111" spans="1:4" ht="12.75">
      <c r="A1111" s="2"/>
      <c r="B1111" s="20" t="s">
        <v>22</v>
      </c>
      <c r="C1111" s="10">
        <v>0.58</v>
      </c>
      <c r="D1111" s="13">
        <f>C1111/2613.8/12*1000</f>
        <v>0.0184915958884893</v>
      </c>
    </row>
    <row r="1112" spans="1:4" ht="12.75">
      <c r="A1112" s="12" t="s">
        <v>23</v>
      </c>
      <c r="B1112" s="12"/>
      <c r="C1112" s="13">
        <v>21.33</v>
      </c>
      <c r="D1112" s="13">
        <f>C1112/2613.8/12*1000</f>
        <v>0.6800443798301322</v>
      </c>
    </row>
    <row r="1113" spans="1:4" ht="12.75">
      <c r="A1113" s="21" t="s">
        <v>24</v>
      </c>
      <c r="B1113" s="21"/>
      <c r="C1113" s="1">
        <v>105.86</v>
      </c>
      <c r="D1113" s="13">
        <f>C1113/2613.8/12*1000</f>
        <v>3.3750350702680643</v>
      </c>
    </row>
    <row r="1114" spans="1:4" ht="12.75">
      <c r="A1114" s="2"/>
      <c r="B1114" s="11" t="s">
        <v>25</v>
      </c>
      <c r="C1114" s="7">
        <f>C1103+C1104+C1108+C1112+C1113</f>
        <v>1153.7999999999997</v>
      </c>
      <c r="D1114" s="13">
        <f>D1103+D1104+D1108+D1112+D1113</f>
        <v>36.785522993343015</v>
      </c>
    </row>
    <row r="1115" spans="1:4" ht="12.75">
      <c r="A1115" s="2">
        <v>4</v>
      </c>
      <c r="B1115" s="11" t="s">
        <v>26</v>
      </c>
      <c r="C1115" s="7"/>
      <c r="D1115" s="7"/>
    </row>
    <row r="1116" spans="1:4" ht="12.75">
      <c r="A1116" s="5">
        <v>5</v>
      </c>
      <c r="B1116" s="11" t="s">
        <v>11</v>
      </c>
      <c r="C1116" s="13">
        <f>C1114-C1100/1000</f>
        <v>442.8614699999997</v>
      </c>
      <c r="D1116" s="13"/>
    </row>
    <row r="1117" spans="1:4" ht="12.75">
      <c r="A1117" s="5"/>
      <c r="B1117" s="11"/>
      <c r="C1117" s="13"/>
      <c r="D1117" s="13"/>
    </row>
    <row r="1118" spans="1:4" ht="12.75">
      <c r="A1118" s="5"/>
      <c r="B1118" s="11" t="s">
        <v>38</v>
      </c>
      <c r="C1118" s="13"/>
      <c r="D1118" s="13"/>
    </row>
    <row r="1119" spans="1:4" ht="12.75">
      <c r="A1119" s="5"/>
      <c r="B1119" s="27" t="s">
        <v>43</v>
      </c>
      <c r="C1119" s="10">
        <v>24730.34</v>
      </c>
      <c r="D1119" s="13"/>
    </row>
    <row r="1120" spans="1:4" ht="12.75">
      <c r="A1120" s="5"/>
      <c r="B1120" s="22" t="s">
        <v>44</v>
      </c>
      <c r="C1120" s="10">
        <v>23586.85</v>
      </c>
      <c r="D1120" s="13"/>
    </row>
    <row r="1121" spans="1:4" ht="12.75">
      <c r="A1121" s="5"/>
      <c r="B1121" s="29" t="s">
        <v>11</v>
      </c>
      <c r="C1121" s="13">
        <f>C1120-C1119</f>
        <v>-1143.4900000000016</v>
      </c>
      <c r="D1121" s="13"/>
    </row>
    <row r="1122" spans="1:4" ht="12.75">
      <c r="A1122" s="5"/>
      <c r="B1122" s="29"/>
      <c r="C1122" s="13"/>
      <c r="D1122" s="13"/>
    </row>
    <row r="1123" spans="1:4" ht="12.75">
      <c r="A1123" s="5"/>
      <c r="B1123" s="14" t="s">
        <v>49</v>
      </c>
      <c r="C1123" s="44">
        <v>453.3</v>
      </c>
      <c r="D1123" s="13"/>
    </row>
    <row r="1124" spans="1:4" ht="12.75">
      <c r="A1124" s="5"/>
      <c r="B1124" s="14"/>
      <c r="C1124" s="44"/>
      <c r="D1124" s="13"/>
    </row>
    <row r="1125" spans="1:4" ht="12.75">
      <c r="A1125" s="22" t="s">
        <v>27</v>
      </c>
      <c r="B1125" s="22"/>
      <c r="C1125" s="22"/>
      <c r="D1125" s="22"/>
    </row>
    <row r="1127" spans="1:4" ht="12.75">
      <c r="A1127" s="1" t="s">
        <v>0</v>
      </c>
      <c r="B1127" s="1"/>
      <c r="C1127" s="1"/>
      <c r="D1127" s="1"/>
    </row>
    <row r="1128" spans="1:4" ht="12.75">
      <c r="A1128" s="1" t="s">
        <v>28</v>
      </c>
      <c r="B1128" s="1"/>
      <c r="C1128" s="1"/>
      <c r="D1128" s="1"/>
    </row>
    <row r="1129" spans="1:4" ht="12.75">
      <c r="A1129" s="1" t="s">
        <v>103</v>
      </c>
      <c r="B1129" s="1"/>
      <c r="C1129" s="1"/>
      <c r="D1129" s="1"/>
    </row>
    <row r="1130" spans="1:4" ht="12.75" customHeight="1">
      <c r="A1130" s="2"/>
      <c r="B1130" s="2" t="s">
        <v>3</v>
      </c>
      <c r="C1130" s="3" t="s">
        <v>4</v>
      </c>
      <c r="D1130" s="3"/>
    </row>
    <row r="1131" spans="1:4" ht="12.75">
      <c r="A1131" s="2"/>
      <c r="B1131" s="2"/>
      <c r="C1131" s="4" t="s">
        <v>5</v>
      </c>
      <c r="D1131" s="4" t="s">
        <v>6</v>
      </c>
    </row>
    <row r="1132" spans="1:4" ht="12.75">
      <c r="A1132" s="5">
        <v>1</v>
      </c>
      <c r="B1132" s="6" t="s">
        <v>7</v>
      </c>
      <c r="C1132" s="1">
        <v>3689.2</v>
      </c>
      <c r="D1132" s="1"/>
    </row>
    <row r="1133" spans="1:4" ht="12.75">
      <c r="A1133" s="5"/>
      <c r="B1133" s="8" t="s">
        <v>34</v>
      </c>
      <c r="C1133" s="1"/>
      <c r="D1133" s="1"/>
    </row>
    <row r="1134" spans="1:4" ht="12.75">
      <c r="A1134" s="5"/>
      <c r="B1134" s="20" t="s">
        <v>35</v>
      </c>
      <c r="C1134" s="10">
        <v>878346.88</v>
      </c>
      <c r="D1134" s="10"/>
    </row>
    <row r="1135" spans="1:4" ht="12.75">
      <c r="A1135" s="5"/>
      <c r="B1135" s="27" t="s">
        <v>36</v>
      </c>
      <c r="C1135" s="10">
        <v>780030.36</v>
      </c>
      <c r="D1135" s="10"/>
    </row>
    <row r="1136" spans="1:4" ht="12.75">
      <c r="A1136" s="5"/>
      <c r="B1136" s="27" t="s">
        <v>11</v>
      </c>
      <c r="C1136" s="10">
        <f>C1135-C1134</f>
        <v>-98316.52000000002</v>
      </c>
      <c r="D1136" s="10"/>
    </row>
    <row r="1137" spans="1:4" ht="12.75">
      <c r="A1137" s="5">
        <v>3</v>
      </c>
      <c r="B1137" s="11" t="s">
        <v>12</v>
      </c>
      <c r="C1137" s="1" t="s">
        <v>13</v>
      </c>
      <c r="D1137" s="1"/>
    </row>
    <row r="1138" spans="1:4" ht="12.75">
      <c r="A1138" s="12" t="s">
        <v>14</v>
      </c>
      <c r="B1138" s="12"/>
      <c r="C1138" s="13">
        <v>118.58</v>
      </c>
      <c r="D1138" s="13">
        <f>C1138/3689.2/12*1000</f>
        <v>2.678539159348007</v>
      </c>
    </row>
    <row r="1139" spans="1:4" ht="12.75" customHeight="1">
      <c r="A1139" s="14" t="s">
        <v>15</v>
      </c>
      <c r="B1139" s="14"/>
      <c r="C1139" s="1">
        <f>C1140+C1141+C1142</f>
        <v>326.53999999999996</v>
      </c>
      <c r="D1139" s="13">
        <f>C1139/3689.2/12*1000</f>
        <v>7.376034551302902</v>
      </c>
    </row>
    <row r="1140" spans="1:4" ht="12.75">
      <c r="A1140" s="2"/>
      <c r="B1140" s="15" t="s">
        <v>16</v>
      </c>
      <c r="C1140" s="10">
        <v>197.53</v>
      </c>
      <c r="D1140" s="13">
        <f>C1140/3689.2/12*1000</f>
        <v>4.461897791752503</v>
      </c>
    </row>
    <row r="1141" spans="1:4" ht="12.75">
      <c r="A1141" s="2"/>
      <c r="B1141" s="15" t="s">
        <v>17</v>
      </c>
      <c r="C1141" s="39">
        <v>129.01</v>
      </c>
      <c r="D1141" s="13">
        <f>C1141/3689.2/12*1000</f>
        <v>2.9141367595503995</v>
      </c>
    </row>
    <row r="1142" spans="1:4" ht="12.75">
      <c r="A1142" s="18" t="s">
        <v>18</v>
      </c>
      <c r="B1142" s="18"/>
      <c r="C1142" s="17">
        <v>0</v>
      </c>
      <c r="D1142" s="13">
        <f>C1142/3689.2/12*1000</f>
        <v>0</v>
      </c>
    </row>
    <row r="1143" spans="1:4" ht="12.75" customHeight="1">
      <c r="A1143" s="19" t="s">
        <v>19</v>
      </c>
      <c r="B1143" s="19"/>
      <c r="C1143" s="13">
        <f>C1144+C1146+C1145</f>
        <v>278.13</v>
      </c>
      <c r="D1143" s="13">
        <f>C1143/3689.2/12*1000</f>
        <v>6.282527377209152</v>
      </c>
    </row>
    <row r="1144" spans="1:4" ht="12.75">
      <c r="A1144" s="2"/>
      <c r="B1144" s="15" t="s">
        <v>20</v>
      </c>
      <c r="C1144" s="9">
        <v>275.9</v>
      </c>
      <c r="D1144" s="13">
        <f>C1144/3689.2/12*1000</f>
        <v>6.232155119447757</v>
      </c>
    </row>
    <row r="1145" spans="1:4" ht="12.75">
      <c r="A1145" s="2"/>
      <c r="B1145" s="15" t="s">
        <v>21</v>
      </c>
      <c r="C1145" s="10">
        <v>0</v>
      </c>
      <c r="D1145" s="13">
        <f>C1145/3689.2/12*1000</f>
        <v>0</v>
      </c>
    </row>
    <row r="1146" spans="1:4" ht="12.75">
      <c r="A1146" s="2"/>
      <c r="B1146" s="20" t="s">
        <v>22</v>
      </c>
      <c r="C1146" s="10">
        <v>2.23</v>
      </c>
      <c r="D1146" s="13">
        <f>C1146/3689.2/12*1000</f>
        <v>0.05037225776139361</v>
      </c>
    </row>
    <row r="1147" spans="1:4" ht="12.75">
      <c r="A1147" s="12" t="s">
        <v>23</v>
      </c>
      <c r="B1147" s="12"/>
      <c r="C1147" s="13">
        <v>23.4</v>
      </c>
      <c r="D1147" s="13">
        <f>C1147/3689.2/12*1000</f>
        <v>0.5285698796487044</v>
      </c>
    </row>
    <row r="1148" spans="1:4" ht="12.75">
      <c r="A1148" s="21" t="s">
        <v>24</v>
      </c>
      <c r="B1148" s="21"/>
      <c r="C1148" s="7">
        <v>149.31</v>
      </c>
      <c r="D1148" s="13">
        <f>C1148/3689.2/12*1000</f>
        <v>3.3726824243738482</v>
      </c>
    </row>
    <row r="1149" spans="1:4" ht="12.75">
      <c r="A1149" s="2"/>
      <c r="B1149" s="11" t="s">
        <v>25</v>
      </c>
      <c r="C1149" s="7">
        <f>C1138+C1139+C1143+C1147+C1148</f>
        <v>895.96</v>
      </c>
      <c r="D1149" s="13">
        <f>D1138+D1139+D1143+D1147+D1148</f>
        <v>20.23835339188261</v>
      </c>
    </row>
    <row r="1150" spans="1:4" ht="12.75">
      <c r="A1150" s="2">
        <v>4</v>
      </c>
      <c r="B1150" s="11" t="s">
        <v>26</v>
      </c>
      <c r="C1150" s="7"/>
      <c r="D1150" s="7"/>
    </row>
    <row r="1151" spans="1:4" ht="12.75">
      <c r="A1151" s="5">
        <v>5</v>
      </c>
      <c r="B1151" s="11" t="s">
        <v>11</v>
      </c>
      <c r="C1151" s="13">
        <f>C1149-C1135/1000</f>
        <v>115.92964000000006</v>
      </c>
      <c r="D1151" s="13"/>
    </row>
    <row r="1152" spans="1:4" ht="12.75">
      <c r="A1152" s="5"/>
      <c r="B1152" s="11"/>
      <c r="C1152" s="13"/>
      <c r="D1152" s="13"/>
    </row>
    <row r="1153" spans="1:4" ht="12.75">
      <c r="A1153" s="5"/>
      <c r="B1153" s="11" t="s">
        <v>38</v>
      </c>
      <c r="C1153" s="13"/>
      <c r="D1153" s="13"/>
    </row>
    <row r="1154" spans="1:4" ht="12.75">
      <c r="A1154" s="5"/>
      <c r="B1154" s="27" t="s">
        <v>43</v>
      </c>
      <c r="C1154" s="10">
        <v>34305.08</v>
      </c>
      <c r="D1154" s="13"/>
    </row>
    <row r="1155" spans="1:4" ht="12.75">
      <c r="A1155" s="5"/>
      <c r="B1155" s="22" t="s">
        <v>44</v>
      </c>
      <c r="C1155" s="10">
        <v>30364.55</v>
      </c>
      <c r="D1155" s="13"/>
    </row>
    <row r="1156" spans="1:4" ht="12.75">
      <c r="A1156" s="5"/>
      <c r="B1156" s="29" t="s">
        <v>11</v>
      </c>
      <c r="C1156" s="13">
        <f>C1155-C1154</f>
        <v>-3940.5300000000025</v>
      </c>
      <c r="D1156" s="13"/>
    </row>
    <row r="1157" spans="1:4" ht="12.75">
      <c r="A1157" s="5"/>
      <c r="B1157" s="29"/>
      <c r="C1157" s="13"/>
      <c r="D1157" s="13"/>
    </row>
    <row r="1158" spans="1:4" ht="12.75">
      <c r="A1158" s="5"/>
      <c r="B1158" s="14" t="s">
        <v>49</v>
      </c>
      <c r="C1158" s="44">
        <v>119.87</v>
      </c>
      <c r="D1158" s="13"/>
    </row>
    <row r="1159" spans="1:4" ht="12.75">
      <c r="A1159" s="22" t="s">
        <v>27</v>
      </c>
      <c r="B1159" s="22"/>
      <c r="C1159" s="22"/>
      <c r="D1159" s="22"/>
    </row>
    <row r="1161" spans="1:4" ht="12.75">
      <c r="A1161" s="1" t="s">
        <v>0</v>
      </c>
      <c r="B1161" s="1"/>
      <c r="C1161" s="1"/>
      <c r="D1161" s="1"/>
    </row>
    <row r="1162" spans="1:4" ht="12.75">
      <c r="A1162" s="1" t="s">
        <v>28</v>
      </c>
      <c r="B1162" s="1"/>
      <c r="C1162" s="1"/>
      <c r="D1162" s="1"/>
    </row>
    <row r="1163" spans="1:4" ht="12.75">
      <c r="A1163" s="1" t="s">
        <v>104</v>
      </c>
      <c r="B1163" s="1"/>
      <c r="C1163" s="1"/>
      <c r="D1163" s="1"/>
    </row>
    <row r="1164" spans="1:4" ht="12.75" customHeight="1">
      <c r="A1164" s="2"/>
      <c r="B1164" s="2" t="s">
        <v>3</v>
      </c>
      <c r="C1164" s="3" t="s">
        <v>105</v>
      </c>
      <c r="D1164" s="3"/>
    </row>
    <row r="1165" spans="1:4" ht="12.75">
      <c r="A1165" s="2"/>
      <c r="B1165" s="2"/>
      <c r="C1165" s="4" t="s">
        <v>5</v>
      </c>
      <c r="D1165" s="4" t="s">
        <v>6</v>
      </c>
    </row>
    <row r="1166" spans="1:4" ht="12.75">
      <c r="A1166" s="5">
        <v>1</v>
      </c>
      <c r="B1166" s="6" t="s">
        <v>7</v>
      </c>
      <c r="C1166" s="1">
        <v>1287.2</v>
      </c>
      <c r="D1166" s="1"/>
    </row>
    <row r="1167" spans="1:4" ht="12.75">
      <c r="A1167" s="5">
        <v>2</v>
      </c>
      <c r="B1167" s="8" t="s">
        <v>56</v>
      </c>
      <c r="C1167" s="9" t="s">
        <v>3</v>
      </c>
      <c r="D1167" s="9"/>
    </row>
    <row r="1168" spans="1:4" ht="12.75">
      <c r="A1168" s="5"/>
      <c r="B1168" s="2" t="s">
        <v>9</v>
      </c>
      <c r="C1168" s="10">
        <v>137276.04</v>
      </c>
      <c r="D1168" s="10"/>
    </row>
    <row r="1169" spans="1:4" ht="12.75">
      <c r="A1169" s="5"/>
      <c r="B1169" s="2" t="s">
        <v>10</v>
      </c>
      <c r="C1169" s="10">
        <v>165152.17</v>
      </c>
      <c r="D1169" s="10"/>
    </row>
    <row r="1170" spans="1:4" ht="12.75">
      <c r="A1170" s="5"/>
      <c r="B1170" s="2" t="s">
        <v>11</v>
      </c>
      <c r="C1170" s="10">
        <f>C1169-C1168</f>
        <v>27876.130000000005</v>
      </c>
      <c r="D1170" s="10"/>
    </row>
    <row r="1171" spans="1:4" ht="12.75">
      <c r="A1171" s="5">
        <v>3</v>
      </c>
      <c r="B1171" s="11" t="s">
        <v>12</v>
      </c>
      <c r="C1171" s="1" t="s">
        <v>13</v>
      </c>
      <c r="D1171" s="1"/>
    </row>
    <row r="1172" spans="1:4" ht="12.75">
      <c r="A1172" s="12" t="s">
        <v>14</v>
      </c>
      <c r="B1172" s="12"/>
      <c r="C1172" s="13">
        <v>18.53</v>
      </c>
      <c r="D1172" s="13">
        <f>C1172/1287.2/6*1000</f>
        <v>2.399264553552931</v>
      </c>
    </row>
    <row r="1173" spans="1:4" ht="12.75" customHeight="1">
      <c r="A1173" s="14" t="s">
        <v>15</v>
      </c>
      <c r="B1173" s="14"/>
      <c r="C1173" s="1">
        <f>C1174+C1175+C1176</f>
        <v>47</v>
      </c>
      <c r="D1173" s="13">
        <f>C1173/1287.2/6*1000</f>
        <v>6.085560389475865</v>
      </c>
    </row>
    <row r="1174" spans="1:4" ht="12.75">
      <c r="A1174" s="2"/>
      <c r="B1174" s="15" t="s">
        <v>16</v>
      </c>
      <c r="C1174" s="10">
        <v>29.1</v>
      </c>
      <c r="D1174" s="13">
        <f>C1174/1287.2/6*1000</f>
        <v>3.7678682411435673</v>
      </c>
    </row>
    <row r="1175" spans="1:4" ht="12.75">
      <c r="A1175" s="2"/>
      <c r="B1175" s="15" t="s">
        <v>17</v>
      </c>
      <c r="C1175" s="39">
        <v>17.9</v>
      </c>
      <c r="D1175" s="13">
        <f>C1175/1287.2/6*1000</f>
        <v>2.317692148332297</v>
      </c>
    </row>
    <row r="1176" spans="1:4" ht="12.75">
      <c r="A1176" s="18" t="s">
        <v>18</v>
      </c>
      <c r="B1176" s="18"/>
      <c r="C1176" s="17">
        <v>0</v>
      </c>
      <c r="D1176" s="13">
        <f>C1176/1287.2/6*1000</f>
        <v>0</v>
      </c>
    </row>
    <row r="1177" spans="1:4" ht="12.75" customHeight="1">
      <c r="A1177" s="19" t="s">
        <v>19</v>
      </c>
      <c r="B1177" s="19"/>
      <c r="C1177" s="13">
        <f>C1178+C1180+C1179</f>
        <v>47.900000000000006</v>
      </c>
      <c r="D1177" s="13">
        <f>C1177/1287.2/6*1000</f>
        <v>6.202092396933915</v>
      </c>
    </row>
    <row r="1178" spans="1:4" ht="12.75">
      <c r="A1178" s="2"/>
      <c r="B1178" s="15" t="s">
        <v>93</v>
      </c>
      <c r="C1178" s="9">
        <f>3.2+27.9+6.3+1.87+3.49+0.1+0.84</f>
        <v>43.7</v>
      </c>
      <c r="D1178" s="13">
        <f>C1178/1287.2/6*1000</f>
        <v>5.658276362129688</v>
      </c>
    </row>
    <row r="1179" spans="1:4" ht="12.75">
      <c r="A1179" s="2"/>
      <c r="B1179" s="15" t="s">
        <v>21</v>
      </c>
      <c r="C1179" s="10">
        <v>4.2</v>
      </c>
      <c r="D1179" s="13">
        <f>C1179/1287.2/6*1000</f>
        <v>0.5438160348042262</v>
      </c>
    </row>
    <row r="1180" spans="1:4" ht="12.75">
      <c r="A1180" s="2"/>
      <c r="B1180" s="20" t="s">
        <v>22</v>
      </c>
      <c r="C1180" s="10">
        <v>0</v>
      </c>
      <c r="D1180" s="13">
        <f>C1180/1287.2/6*1000</f>
        <v>0</v>
      </c>
    </row>
    <row r="1181" spans="1:4" ht="12.75">
      <c r="A1181" s="12" t="s">
        <v>23</v>
      </c>
      <c r="B1181" s="12"/>
      <c r="C1181" s="13">
        <v>4.95</v>
      </c>
      <c r="D1181" s="13">
        <f>C1181/1287.2/6*1000</f>
        <v>0.6409260410192666</v>
      </c>
    </row>
    <row r="1182" spans="1:4" ht="12.75">
      <c r="A1182" s="21" t="s">
        <v>52</v>
      </c>
      <c r="B1182" s="21"/>
      <c r="C1182" s="1">
        <f>4.1+0.1+17.3</f>
        <v>21.5</v>
      </c>
      <c r="D1182" s="13">
        <f>C1182/1287.2/6*1000</f>
        <v>2.783820178164491</v>
      </c>
    </row>
    <row r="1183" spans="1:4" ht="12.75">
      <c r="A1183" s="2"/>
      <c r="B1183" s="11" t="s">
        <v>25</v>
      </c>
      <c r="C1183" s="13">
        <f>C1172+C1173+C1177+C1181+C1182</f>
        <v>139.88</v>
      </c>
      <c r="D1183" s="13">
        <f>D1172+D1173+D1177+D1181+D1182</f>
        <v>18.111663559146468</v>
      </c>
    </row>
    <row r="1184" spans="1:4" ht="12.75">
      <c r="A1184" s="2">
        <v>4</v>
      </c>
      <c r="B1184" s="11" t="s">
        <v>26</v>
      </c>
      <c r="C1184" s="7"/>
      <c r="D1184" s="7"/>
    </row>
    <row r="1185" spans="1:4" ht="12.75">
      <c r="A1185" s="5">
        <v>5</v>
      </c>
      <c r="B1185" s="11" t="s">
        <v>11</v>
      </c>
      <c r="C1185" s="13">
        <f>C1183-C1169/1000</f>
        <v>-25.272170000000017</v>
      </c>
      <c r="D1185" s="13"/>
    </row>
    <row r="1186" spans="1:4" ht="12.75">
      <c r="A1186" s="22"/>
      <c r="B1186" s="22"/>
      <c r="C1186" s="22"/>
      <c r="D1186" s="22"/>
    </row>
    <row r="1187" spans="1:4" ht="12.75">
      <c r="A1187" s="22"/>
      <c r="B1187" s="14" t="s">
        <v>106</v>
      </c>
      <c r="C1187" s="5">
        <v>94.03</v>
      </c>
      <c r="D1187" s="22"/>
    </row>
    <row r="1188" spans="1:4" ht="12.75">
      <c r="A1188" s="22" t="s">
        <v>27</v>
      </c>
      <c r="B1188" s="22"/>
      <c r="C1188" s="22"/>
      <c r="D1188" s="22"/>
    </row>
    <row r="1190" spans="1:4" ht="12.75">
      <c r="A1190" s="1" t="s">
        <v>0</v>
      </c>
      <c r="B1190" s="1"/>
      <c r="C1190" s="1"/>
      <c r="D1190" s="1"/>
    </row>
    <row r="1191" spans="1:4" ht="12.75">
      <c r="A1191" s="1" t="s">
        <v>28</v>
      </c>
      <c r="B1191" s="1"/>
      <c r="C1191" s="1"/>
      <c r="D1191" s="1"/>
    </row>
    <row r="1192" spans="1:4" ht="12.75">
      <c r="A1192" s="1" t="s">
        <v>107</v>
      </c>
      <c r="B1192" s="1"/>
      <c r="C1192" s="1"/>
      <c r="D1192" s="1"/>
    </row>
    <row r="1193" spans="1:4" ht="12.75" customHeight="1">
      <c r="A1193" s="2"/>
      <c r="B1193" s="2" t="s">
        <v>3</v>
      </c>
      <c r="C1193" s="3" t="s">
        <v>108</v>
      </c>
      <c r="D1193" s="3"/>
    </row>
    <row r="1194" spans="1:4" ht="12.75">
      <c r="A1194" s="2"/>
      <c r="B1194" s="2"/>
      <c r="C1194" s="4" t="s">
        <v>5</v>
      </c>
      <c r="D1194" s="4" t="s">
        <v>6</v>
      </c>
    </row>
    <row r="1195" spans="1:4" ht="12.75">
      <c r="A1195" s="5">
        <v>1</v>
      </c>
      <c r="B1195" s="6" t="s">
        <v>7</v>
      </c>
      <c r="C1195" s="1">
        <v>8448.3</v>
      </c>
      <c r="D1195" s="1"/>
    </row>
    <row r="1196" spans="1:4" ht="12.75">
      <c r="A1196" s="5">
        <v>2</v>
      </c>
      <c r="B1196" s="8" t="s">
        <v>34</v>
      </c>
      <c r="C1196" s="9" t="s">
        <v>3</v>
      </c>
      <c r="D1196" s="9"/>
    </row>
    <row r="1197" spans="1:4" ht="12.75">
      <c r="A1197" s="5"/>
      <c r="B1197" s="20" t="s">
        <v>35</v>
      </c>
      <c r="C1197" s="10">
        <v>2005159.46</v>
      </c>
      <c r="D1197" s="10"/>
    </row>
    <row r="1198" spans="1:4" ht="12.75">
      <c r="A1198" s="5"/>
      <c r="B1198" s="27" t="s">
        <v>36</v>
      </c>
      <c r="C1198" s="10">
        <v>1993572.4</v>
      </c>
      <c r="D1198" s="10"/>
    </row>
    <row r="1199" spans="1:4" ht="12.75">
      <c r="A1199" s="5"/>
      <c r="B1199" s="27" t="s">
        <v>11</v>
      </c>
      <c r="C1199" s="10">
        <f>C1198-C1197</f>
        <v>-11587.060000000056</v>
      </c>
      <c r="D1199" s="10"/>
    </row>
    <row r="1200" spans="1:4" ht="12.75">
      <c r="A1200" s="5">
        <v>3</v>
      </c>
      <c r="B1200" s="11" t="s">
        <v>12</v>
      </c>
      <c r="C1200" s="1" t="s">
        <v>13</v>
      </c>
      <c r="D1200" s="1"/>
    </row>
    <row r="1201" spans="1:4" ht="12.75">
      <c r="A1201" s="12" t="s">
        <v>14</v>
      </c>
      <c r="B1201" s="12"/>
      <c r="C1201" s="13">
        <v>270.7</v>
      </c>
      <c r="D1201" s="13">
        <f>C1201/8448.3/12*1000</f>
        <v>2.670162438991671</v>
      </c>
    </row>
    <row r="1202" spans="1:4" ht="12.75" customHeight="1">
      <c r="A1202" s="14" t="s">
        <v>15</v>
      </c>
      <c r="B1202" s="14"/>
      <c r="C1202" s="7">
        <f>C1203+C1204+C1205</f>
        <v>626.45</v>
      </c>
      <c r="D1202" s="13">
        <f>C1202/8448.3/12*1000</f>
        <v>6.179251052479986</v>
      </c>
    </row>
    <row r="1203" spans="1:4" ht="12.75">
      <c r="A1203" s="2"/>
      <c r="B1203" s="15" t="s">
        <v>16</v>
      </c>
      <c r="C1203" s="10">
        <v>453.4</v>
      </c>
      <c r="D1203" s="13">
        <f>C1203/8448.3/12*1000</f>
        <v>4.472300147169648</v>
      </c>
    </row>
    <row r="1204" spans="1:4" ht="12.75">
      <c r="A1204" s="2"/>
      <c r="B1204" s="15" t="s">
        <v>17</v>
      </c>
      <c r="C1204" s="39">
        <v>173.05</v>
      </c>
      <c r="D1204" s="13">
        <f>C1204/8448.3/12*1000</f>
        <v>1.7069509053103387</v>
      </c>
    </row>
    <row r="1205" spans="1:4" ht="12.75">
      <c r="A1205" s="18" t="s">
        <v>18</v>
      </c>
      <c r="B1205" s="18"/>
      <c r="C1205" s="17">
        <v>0</v>
      </c>
      <c r="D1205" s="13">
        <f>C1205/8448.3/12*1000</f>
        <v>0</v>
      </c>
    </row>
    <row r="1206" spans="1:4" ht="12.75" customHeight="1">
      <c r="A1206" s="19" t="s">
        <v>19</v>
      </c>
      <c r="B1206" s="19"/>
      <c r="C1206" s="13">
        <f>C1207+C1209+C1208</f>
        <v>638.4399999999999</v>
      </c>
      <c r="D1206" s="13">
        <f>C1206/8448.3/12*1000</f>
        <v>6.297519422053352</v>
      </c>
    </row>
    <row r="1207" spans="1:4" ht="12.75">
      <c r="A1207" s="2"/>
      <c r="B1207" s="15" t="s">
        <v>20</v>
      </c>
      <c r="C1207" s="16">
        <v>616</v>
      </c>
      <c r="D1207" s="13">
        <f>C1207/8448.3/12*1000</f>
        <v>6.076173115695861</v>
      </c>
    </row>
    <row r="1208" spans="1:4" ht="12.75">
      <c r="A1208" s="2"/>
      <c r="B1208" s="15" t="s">
        <v>21</v>
      </c>
      <c r="C1208" s="10">
        <v>7.04</v>
      </c>
      <c r="D1208" s="13">
        <f>C1208/8448.3/12*1000</f>
        <v>0.06944197846509556</v>
      </c>
    </row>
    <row r="1209" spans="1:4" ht="12.75">
      <c r="A1209" s="2"/>
      <c r="B1209" s="20" t="s">
        <v>22</v>
      </c>
      <c r="C1209" s="10">
        <v>15.4</v>
      </c>
      <c r="D1209" s="13">
        <f>C1209/8448.3/12*1000</f>
        <v>0.15190432789239652</v>
      </c>
    </row>
    <row r="1210" spans="1:4" ht="12.75">
      <c r="A1210" s="12" t="s">
        <v>23</v>
      </c>
      <c r="B1210" s="12"/>
      <c r="C1210" s="13">
        <v>59.8</v>
      </c>
      <c r="D1210" s="13">
        <f>C1210/8448.3/12*1000</f>
        <v>0.5898622602574878</v>
      </c>
    </row>
    <row r="1211" spans="1:4" ht="12.75">
      <c r="A1211" s="21" t="s">
        <v>24</v>
      </c>
      <c r="B1211" s="21"/>
      <c r="C1211" s="1">
        <v>342.1</v>
      </c>
      <c r="D1211" s="13">
        <f>C1211/8448.3/12*1000</f>
        <v>3.374446141038237</v>
      </c>
    </row>
    <row r="1212" spans="1:4" ht="12.75">
      <c r="A1212" s="2"/>
      <c r="B1212" s="11" t="s">
        <v>25</v>
      </c>
      <c r="C1212" s="7">
        <f>C1201+C1202+C1206+C1210+C1211</f>
        <v>1937.4900000000002</v>
      </c>
      <c r="D1212" s="13">
        <f>D1201+D1202+D1206+D1210+D1211</f>
        <v>19.111241314820735</v>
      </c>
    </row>
    <row r="1213" spans="1:4" ht="12.75">
      <c r="A1213" s="2">
        <v>4</v>
      </c>
      <c r="B1213" s="11" t="s">
        <v>26</v>
      </c>
      <c r="C1213" s="7"/>
      <c r="D1213" s="7"/>
    </row>
    <row r="1214" spans="1:4" ht="12.75">
      <c r="A1214" s="5">
        <v>5</v>
      </c>
      <c r="B1214" s="11" t="s">
        <v>11</v>
      </c>
      <c r="C1214" s="13">
        <f>C1212-C1198/1000</f>
        <v>-56.08239999999978</v>
      </c>
      <c r="D1214" s="13"/>
    </row>
    <row r="1215" spans="1:4" ht="12.75">
      <c r="A1215" s="5"/>
      <c r="B1215" s="11"/>
      <c r="C1215" s="13"/>
      <c r="D1215" s="13"/>
    </row>
    <row r="1216" spans="1:4" ht="12.75">
      <c r="A1216" s="12" t="s">
        <v>38</v>
      </c>
      <c r="B1216" s="12"/>
      <c r="C1216" s="28"/>
      <c r="D1216" s="13"/>
    </row>
    <row r="1217" spans="1:4" ht="12.75">
      <c r="A1217" s="28"/>
      <c r="B1217" s="27" t="s">
        <v>39</v>
      </c>
      <c r="C1217" s="28">
        <v>173052.6</v>
      </c>
      <c r="D1217" s="13"/>
    </row>
    <row r="1218" spans="1:4" ht="12.75">
      <c r="A1218" s="5"/>
      <c r="B1218" s="22" t="s">
        <v>40</v>
      </c>
      <c r="C1218" s="28">
        <v>164144.8</v>
      </c>
      <c r="D1218" s="13"/>
    </row>
    <row r="1219" spans="1:4" ht="12.75">
      <c r="A1219" s="5"/>
      <c r="B1219" s="29" t="s">
        <v>11</v>
      </c>
      <c r="C1219" s="30">
        <f>C1218-C1217</f>
        <v>-8907.800000000017</v>
      </c>
      <c r="D1219" s="13"/>
    </row>
    <row r="1220" spans="1:4" ht="12.75">
      <c r="A1220" s="5"/>
      <c r="B1220" s="27" t="s">
        <v>41</v>
      </c>
      <c r="C1220" s="28">
        <v>201315</v>
      </c>
      <c r="D1220" s="13"/>
    </row>
    <row r="1221" spans="1:4" ht="12.75">
      <c r="A1221" s="5"/>
      <c r="B1221" s="22" t="s">
        <v>42</v>
      </c>
      <c r="C1221" s="28">
        <v>190025</v>
      </c>
      <c r="D1221" s="13"/>
    </row>
    <row r="1222" spans="1:4" ht="12.75">
      <c r="A1222" s="5"/>
      <c r="B1222" s="29" t="s">
        <v>11</v>
      </c>
      <c r="C1222" s="30">
        <f>C1221-C1220</f>
        <v>-11290</v>
      </c>
      <c r="D1222" s="13"/>
    </row>
    <row r="1223" spans="1:4" ht="12.75">
      <c r="A1223" s="5"/>
      <c r="B1223" s="27" t="s">
        <v>43</v>
      </c>
      <c r="C1223" s="28">
        <v>59052.37</v>
      </c>
      <c r="D1223" s="13"/>
    </row>
    <row r="1224" spans="1:4" ht="12.75">
      <c r="A1224" s="5"/>
      <c r="B1224" s="22" t="s">
        <v>44</v>
      </c>
      <c r="C1224" s="28">
        <v>58298.34</v>
      </c>
      <c r="D1224" s="13"/>
    </row>
    <row r="1225" spans="1:4" ht="12.75">
      <c r="A1225" s="5"/>
      <c r="B1225" s="29" t="s">
        <v>11</v>
      </c>
      <c r="C1225" s="30">
        <f>C1224-C1223</f>
        <v>-754.0300000000061</v>
      </c>
      <c r="D1225" s="13"/>
    </row>
    <row r="1226" spans="1:4" ht="12.75">
      <c r="A1226" s="5"/>
      <c r="B1226" s="29" t="s">
        <v>45</v>
      </c>
      <c r="C1226" s="32">
        <f>C1225+C1222+C1219</f>
        <v>-20951.830000000024</v>
      </c>
      <c r="D1226" s="13"/>
    </row>
    <row r="1227" spans="1:4" ht="12.75">
      <c r="A1227" s="12"/>
      <c r="B1227" s="14" t="s">
        <v>46</v>
      </c>
      <c r="C1227" s="42">
        <v>-35.13</v>
      </c>
      <c r="D1227" s="13"/>
    </row>
    <row r="1228" spans="1:4" ht="12.75">
      <c r="A1228" s="5"/>
      <c r="B1228" s="11"/>
      <c r="C1228" s="13"/>
      <c r="D1228" s="13"/>
    </row>
    <row r="1229" spans="1:4" ht="12.75">
      <c r="A1229" s="22" t="s">
        <v>27</v>
      </c>
      <c r="B1229" s="22"/>
      <c r="C1229" s="22"/>
      <c r="D1229" s="22"/>
    </row>
    <row r="1231" spans="1:4" ht="12.75">
      <c r="A1231" s="1" t="s">
        <v>0</v>
      </c>
      <c r="B1231" s="1"/>
      <c r="C1231" s="1"/>
      <c r="D1231" s="1"/>
    </row>
    <row r="1232" spans="1:4" ht="12.75">
      <c r="A1232" s="1" t="s">
        <v>28</v>
      </c>
      <c r="B1232" s="1"/>
      <c r="C1232" s="1"/>
      <c r="D1232" s="1"/>
    </row>
    <row r="1233" spans="1:4" ht="12.75">
      <c r="A1233" s="1" t="s">
        <v>109</v>
      </c>
      <c r="B1233" s="1"/>
      <c r="C1233" s="1"/>
      <c r="D1233" s="1"/>
    </row>
    <row r="1234" spans="1:4" ht="12.75" customHeight="1">
      <c r="A1234" s="2"/>
      <c r="B1234" s="2" t="s">
        <v>3</v>
      </c>
      <c r="C1234" s="3" t="s">
        <v>108</v>
      </c>
      <c r="D1234" s="3"/>
    </row>
    <row r="1235" spans="1:4" ht="12.75">
      <c r="A1235" s="2"/>
      <c r="B1235" s="2"/>
      <c r="C1235" s="4" t="s">
        <v>5</v>
      </c>
      <c r="D1235" s="4" t="s">
        <v>6</v>
      </c>
    </row>
    <row r="1236" spans="1:4" ht="12.75">
      <c r="A1236" s="5">
        <v>1</v>
      </c>
      <c r="B1236" s="6" t="s">
        <v>7</v>
      </c>
      <c r="C1236" s="1">
        <v>3003.3</v>
      </c>
      <c r="D1236" s="1"/>
    </row>
    <row r="1237" spans="1:4" ht="12.75">
      <c r="A1237" s="5">
        <v>2</v>
      </c>
      <c r="B1237" s="8" t="s">
        <v>34</v>
      </c>
      <c r="C1237" s="9" t="s">
        <v>3</v>
      </c>
      <c r="D1237" s="9"/>
    </row>
    <row r="1238" spans="1:4" ht="12.75">
      <c r="A1238" s="5"/>
      <c r="B1238" s="20" t="s">
        <v>35</v>
      </c>
      <c r="C1238" s="10">
        <v>756330.1</v>
      </c>
      <c r="D1238" s="10"/>
    </row>
    <row r="1239" spans="1:4" ht="12.75">
      <c r="A1239" s="5"/>
      <c r="B1239" s="27" t="s">
        <v>36</v>
      </c>
      <c r="C1239" s="10">
        <v>720442.26</v>
      </c>
      <c r="D1239" s="10"/>
    </row>
    <row r="1240" spans="1:4" ht="12.75">
      <c r="A1240" s="5"/>
      <c r="B1240" s="27" t="s">
        <v>11</v>
      </c>
      <c r="C1240" s="10">
        <f>C1239-C1238</f>
        <v>-35887.83999999997</v>
      </c>
      <c r="D1240" s="10"/>
    </row>
    <row r="1241" spans="1:4" ht="12.75">
      <c r="A1241" s="5">
        <v>3</v>
      </c>
      <c r="B1241" s="11" t="s">
        <v>12</v>
      </c>
      <c r="C1241" s="1" t="s">
        <v>13</v>
      </c>
      <c r="D1241" s="1"/>
    </row>
    <row r="1242" spans="1:4" ht="12.75">
      <c r="A1242" s="12" t="s">
        <v>14</v>
      </c>
      <c r="B1242" s="12"/>
      <c r="C1242" s="13">
        <v>102.1</v>
      </c>
      <c r="D1242" s="13">
        <f>C1242/3003.3/12*1000</f>
        <v>2.8329948168126173</v>
      </c>
    </row>
    <row r="1243" spans="1:4" ht="12.75" customHeight="1">
      <c r="A1243" s="14" t="s">
        <v>15</v>
      </c>
      <c r="B1243" s="14"/>
      <c r="C1243" s="7">
        <f>C1244+C1245+C1246</f>
        <v>247.54000000000002</v>
      </c>
      <c r="D1243" s="13">
        <f>C1243/3003.3/12*1000</f>
        <v>6.868555699841287</v>
      </c>
    </row>
    <row r="1244" spans="1:4" ht="12.75">
      <c r="A1244" s="2"/>
      <c r="B1244" s="15" t="s">
        <v>16</v>
      </c>
      <c r="C1244" s="10">
        <v>161.19</v>
      </c>
      <c r="D1244" s="13">
        <f>C1244/3003.3/12*1000</f>
        <v>4.472580161821996</v>
      </c>
    </row>
    <row r="1245" spans="1:4" ht="12.75">
      <c r="A1245" s="2"/>
      <c r="B1245" s="15" t="s">
        <v>17</v>
      </c>
      <c r="C1245" s="39">
        <v>67.98</v>
      </c>
      <c r="D1245" s="13">
        <f>C1245/3003.3/12*1000</f>
        <v>1.8862584490393899</v>
      </c>
    </row>
    <row r="1246" spans="1:4" ht="12.75">
      <c r="A1246" s="18" t="s">
        <v>18</v>
      </c>
      <c r="B1246" s="18"/>
      <c r="C1246" s="17">
        <v>18.37</v>
      </c>
      <c r="D1246" s="13">
        <f>C1246/3003.3/12*1000</f>
        <v>0.5097170889798999</v>
      </c>
    </row>
    <row r="1247" spans="1:4" ht="12.75" customHeight="1">
      <c r="A1247" s="19" t="s">
        <v>19</v>
      </c>
      <c r="B1247" s="19"/>
      <c r="C1247" s="13">
        <f>C1248+C1250+C1249</f>
        <v>213.45</v>
      </c>
      <c r="D1247" s="13">
        <f>C1247/3003.3/12*1000</f>
        <v>5.92265174974195</v>
      </c>
    </row>
    <row r="1248" spans="1:4" ht="12.75">
      <c r="A1248" s="2"/>
      <c r="B1248" s="15" t="s">
        <v>20</v>
      </c>
      <c r="C1248" s="9">
        <v>207.49</v>
      </c>
      <c r="D1248" s="13">
        <f>C1248/3003.3/12*1000</f>
        <v>5.757278105195396</v>
      </c>
    </row>
    <row r="1249" spans="1:4" ht="12.75">
      <c r="A1249" s="2"/>
      <c r="B1249" s="15" t="s">
        <v>21</v>
      </c>
      <c r="C1249" s="10">
        <v>5.23</v>
      </c>
      <c r="D1249" s="13">
        <f>C1249/3003.3/12*1000</f>
        <v>0.1451181478151811</v>
      </c>
    </row>
    <row r="1250" spans="1:4" ht="12.75">
      <c r="A1250" s="2"/>
      <c r="B1250" s="20" t="s">
        <v>22</v>
      </c>
      <c r="C1250" s="10">
        <v>0.73</v>
      </c>
      <c r="D1250" s="13">
        <f>C1250/3003.3/12*1000</f>
        <v>0.020255496731373262</v>
      </c>
    </row>
    <row r="1251" spans="1:4" ht="12.75">
      <c r="A1251" s="12" t="s">
        <v>23</v>
      </c>
      <c r="B1251" s="12"/>
      <c r="C1251" s="13">
        <v>21.61</v>
      </c>
      <c r="D1251" s="13">
        <f>C1251/3003.3/12*1000</f>
        <v>0.5996181977602415</v>
      </c>
    </row>
    <row r="1252" spans="1:4" ht="12.75">
      <c r="A1252" s="21" t="s">
        <v>24</v>
      </c>
      <c r="B1252" s="21"/>
      <c r="C1252" s="1">
        <v>121.62</v>
      </c>
      <c r="D1252" s="13">
        <f>C1252/3003.3/12*1000</f>
        <v>3.3746212499583788</v>
      </c>
    </row>
    <row r="1253" spans="1:4" ht="12.75">
      <c r="A1253" s="2"/>
      <c r="B1253" s="11" t="s">
        <v>25</v>
      </c>
      <c r="C1253" s="13">
        <f>C1242+C1243+C1247+C1251+C1252</f>
        <v>706.3199999999999</v>
      </c>
      <c r="D1253" s="13">
        <f>D1242+D1243+D1247+D1251+D1252</f>
        <v>19.59844171411448</v>
      </c>
    </row>
    <row r="1254" spans="1:4" ht="12.75">
      <c r="A1254" s="2">
        <v>4</v>
      </c>
      <c r="B1254" s="11" t="s">
        <v>26</v>
      </c>
      <c r="C1254" s="7"/>
      <c r="D1254" s="7"/>
    </row>
    <row r="1255" spans="1:4" ht="12.75">
      <c r="A1255" s="5">
        <v>5</v>
      </c>
      <c r="B1255" s="11" t="s">
        <v>11</v>
      </c>
      <c r="C1255" s="13">
        <f>C1253-C1239/1000</f>
        <v>-14.122260000000097</v>
      </c>
      <c r="D1255" s="13"/>
    </row>
    <row r="1256" spans="1:4" ht="12.75">
      <c r="A1256" s="5"/>
      <c r="B1256" s="11"/>
      <c r="C1256" s="13"/>
      <c r="D1256" s="13"/>
    </row>
    <row r="1257" spans="1:4" ht="12.75">
      <c r="A1257" s="12" t="s">
        <v>38</v>
      </c>
      <c r="B1257" s="12"/>
      <c r="C1257" s="28"/>
      <c r="D1257" s="13"/>
    </row>
    <row r="1258" spans="1:4" ht="12.75">
      <c r="A1258" s="28"/>
      <c r="B1258" s="27" t="s">
        <v>39</v>
      </c>
      <c r="C1258" s="28">
        <v>45380.06</v>
      </c>
      <c r="D1258" s="13"/>
    </row>
    <row r="1259" spans="1:4" ht="12.75">
      <c r="A1259" s="5"/>
      <c r="B1259" s="22" t="s">
        <v>40</v>
      </c>
      <c r="C1259" s="28">
        <v>42948.48</v>
      </c>
      <c r="D1259" s="13"/>
    </row>
    <row r="1260" spans="1:4" ht="12.75">
      <c r="A1260" s="5"/>
      <c r="B1260" s="29" t="s">
        <v>11</v>
      </c>
      <c r="C1260" s="30">
        <f>C1259-C1258</f>
        <v>-2431.5799999999945</v>
      </c>
      <c r="D1260" s="13"/>
    </row>
    <row r="1261" spans="1:4" ht="12.75">
      <c r="A1261" s="5"/>
      <c r="B1261" s="27" t="s">
        <v>41</v>
      </c>
      <c r="C1261" s="28">
        <v>50215.61</v>
      </c>
      <c r="D1261" s="13"/>
    </row>
    <row r="1262" spans="1:4" ht="12.75">
      <c r="A1262" s="5"/>
      <c r="B1262" s="22" t="s">
        <v>42</v>
      </c>
      <c r="C1262" s="28">
        <v>47547.54</v>
      </c>
      <c r="D1262" s="13"/>
    </row>
    <row r="1263" spans="1:4" ht="12.75">
      <c r="A1263" s="5"/>
      <c r="B1263" s="29" t="s">
        <v>11</v>
      </c>
      <c r="C1263" s="30">
        <f>C1262-C1261</f>
        <v>-2668.0699999999997</v>
      </c>
      <c r="D1263" s="13"/>
    </row>
    <row r="1264" spans="1:4" ht="12.75">
      <c r="A1264" s="5"/>
      <c r="B1264" s="27" t="s">
        <v>43</v>
      </c>
      <c r="C1264" s="28">
        <v>38309.77</v>
      </c>
      <c r="D1264" s="13"/>
    </row>
    <row r="1265" spans="1:4" ht="12.75">
      <c r="A1265" s="5"/>
      <c r="B1265" s="22" t="s">
        <v>44</v>
      </c>
      <c r="C1265" s="28">
        <v>40440.68</v>
      </c>
      <c r="D1265" s="13"/>
    </row>
    <row r="1266" spans="1:4" ht="12.75">
      <c r="A1266" s="5"/>
      <c r="B1266" s="29" t="s">
        <v>11</v>
      </c>
      <c r="C1266" s="30">
        <f>C1265-C1264</f>
        <v>2130.9100000000035</v>
      </c>
      <c r="D1266" s="13"/>
    </row>
    <row r="1267" spans="1:4" ht="12.75">
      <c r="A1267" s="12"/>
      <c r="B1267" s="29" t="s">
        <v>45</v>
      </c>
      <c r="C1267" s="32">
        <f>C1266+C1263+C1260</f>
        <v>-2968.7399999999907</v>
      </c>
      <c r="D1267" s="13"/>
    </row>
    <row r="1268" spans="1:4" ht="12.75">
      <c r="A1268" s="12"/>
      <c r="B1268" s="12"/>
      <c r="C1268" s="28"/>
      <c r="D1268" s="13"/>
    </row>
    <row r="1269" spans="1:4" ht="12.75">
      <c r="A1269" s="12"/>
      <c r="B1269" s="14" t="s">
        <v>46</v>
      </c>
      <c r="C1269" s="42">
        <v>-11.15</v>
      </c>
      <c r="D1269" s="13"/>
    </row>
    <row r="1270" spans="1:4" ht="12.75">
      <c r="A1270" s="22" t="s">
        <v>27</v>
      </c>
      <c r="B1270" s="22"/>
      <c r="C1270" s="22"/>
      <c r="D1270" s="22"/>
    </row>
    <row r="1272" spans="1:4" ht="12.75">
      <c r="A1272" s="1" t="s">
        <v>0</v>
      </c>
      <c r="B1272" s="1"/>
      <c r="C1272" s="1"/>
      <c r="D1272" s="1"/>
    </row>
    <row r="1273" spans="1:4" ht="12.75">
      <c r="A1273" s="1" t="s">
        <v>28</v>
      </c>
      <c r="B1273" s="1"/>
      <c r="C1273" s="1"/>
      <c r="D1273" s="1"/>
    </row>
    <row r="1274" spans="1:4" ht="12.75">
      <c r="A1274" s="1" t="s">
        <v>110</v>
      </c>
      <c r="B1274" s="1"/>
      <c r="C1274" s="1"/>
      <c r="D1274" s="1"/>
    </row>
    <row r="1275" spans="1:4" ht="12.75" customHeight="1">
      <c r="A1275" s="2"/>
      <c r="B1275" s="2" t="s">
        <v>3</v>
      </c>
      <c r="C1275" s="3" t="s">
        <v>108</v>
      </c>
      <c r="D1275" s="3"/>
    </row>
    <row r="1276" spans="1:4" ht="12.75">
      <c r="A1276" s="2"/>
      <c r="B1276" s="2"/>
      <c r="C1276" s="4" t="s">
        <v>5</v>
      </c>
      <c r="D1276" s="4" t="s">
        <v>6</v>
      </c>
    </row>
    <row r="1277" spans="1:4" ht="12.75">
      <c r="A1277" s="5">
        <v>1</v>
      </c>
      <c r="B1277" s="6" t="s">
        <v>7</v>
      </c>
      <c r="C1277" s="1">
        <v>8300.9</v>
      </c>
      <c r="D1277" s="1"/>
    </row>
    <row r="1278" spans="1:4" ht="12.75">
      <c r="A1278" s="5">
        <v>2</v>
      </c>
      <c r="B1278" s="8" t="s">
        <v>68</v>
      </c>
      <c r="C1278" s="9" t="s">
        <v>3</v>
      </c>
      <c r="D1278" s="9"/>
    </row>
    <row r="1279" spans="1:4" ht="12.75">
      <c r="A1279" s="5"/>
      <c r="B1279" s="20" t="s">
        <v>69</v>
      </c>
      <c r="C1279" s="10">
        <v>2386310.08</v>
      </c>
      <c r="D1279" s="10"/>
    </row>
    <row r="1280" spans="1:4" ht="12.75">
      <c r="A1280" s="5"/>
      <c r="B1280" s="27" t="s">
        <v>70</v>
      </c>
      <c r="C1280" s="10">
        <v>2303620.58</v>
      </c>
      <c r="D1280" s="10"/>
    </row>
    <row r="1281" spans="1:4" ht="12.75">
      <c r="A1281" s="5"/>
      <c r="B1281" s="27" t="s">
        <v>11</v>
      </c>
      <c r="C1281" s="10">
        <f>C1280-C1279</f>
        <v>-82689.5</v>
      </c>
      <c r="D1281" s="10"/>
    </row>
    <row r="1282" spans="1:4" ht="12.75">
      <c r="A1282" s="5">
        <v>3</v>
      </c>
      <c r="B1282" s="11" t="s">
        <v>12</v>
      </c>
      <c r="C1282" s="1" t="s">
        <v>13</v>
      </c>
      <c r="D1282" s="1"/>
    </row>
    <row r="1283" spans="1:4" ht="12.75">
      <c r="A1283" s="12" t="s">
        <v>14</v>
      </c>
      <c r="B1283" s="12"/>
      <c r="C1283" s="13">
        <v>322.15</v>
      </c>
      <c r="D1283" s="13">
        <f>C1283/8300.9/12*1000</f>
        <v>3.234087066864235</v>
      </c>
    </row>
    <row r="1284" spans="1:4" ht="12.75" customHeight="1">
      <c r="A1284" s="14" t="s">
        <v>15</v>
      </c>
      <c r="B1284" s="14"/>
      <c r="C1284" s="7">
        <f>C1285+C1286+C1287</f>
        <v>1445.87</v>
      </c>
      <c r="D1284" s="13">
        <f>C1284/8300.9/12*1000</f>
        <v>14.515193131668454</v>
      </c>
    </row>
    <row r="1285" spans="1:4" ht="12.75">
      <c r="A1285" s="2"/>
      <c r="B1285" s="15" t="s">
        <v>16</v>
      </c>
      <c r="C1285" s="10">
        <v>445.82</v>
      </c>
      <c r="D1285" s="13">
        <f>C1285/8300.9/12*1000</f>
        <v>4.475619109574464</v>
      </c>
    </row>
    <row r="1286" spans="1:4" ht="12.75">
      <c r="A1286" s="2"/>
      <c r="B1286" s="15" t="s">
        <v>17</v>
      </c>
      <c r="C1286" s="39">
        <v>994.45</v>
      </c>
      <c r="D1286" s="13">
        <f>C1286/8300.9/12*1000</f>
        <v>9.983355218510443</v>
      </c>
    </row>
    <row r="1287" spans="1:4" ht="12.75">
      <c r="A1287" s="18" t="s">
        <v>18</v>
      </c>
      <c r="B1287" s="18"/>
      <c r="C1287" s="17">
        <v>5.6</v>
      </c>
      <c r="D1287" s="13">
        <f>C1287/8300.9/12*1000</f>
        <v>0.05621880358354717</v>
      </c>
    </row>
    <row r="1288" spans="1:4" ht="12.75" customHeight="1">
      <c r="A1288" s="19" t="s">
        <v>19</v>
      </c>
      <c r="B1288" s="19"/>
      <c r="C1288" s="13">
        <f>C1289+C1291+C1290</f>
        <v>615.7099999999999</v>
      </c>
      <c r="D1288" s="13">
        <f>C1288/8300.9/12*1000</f>
        <v>6.181157063290325</v>
      </c>
    </row>
    <row r="1289" spans="1:4" ht="12.75">
      <c r="A1289" s="2"/>
      <c r="B1289" s="15" t="s">
        <v>20</v>
      </c>
      <c r="C1289" s="9">
        <v>597.26</v>
      </c>
      <c r="D1289" s="13">
        <f>C1289/8300.9/12*1000</f>
        <v>5.995936183626676</v>
      </c>
    </row>
    <row r="1290" spans="1:4" ht="12.75">
      <c r="A1290" s="2"/>
      <c r="B1290" s="15" t="s">
        <v>21</v>
      </c>
      <c r="C1290" s="10">
        <v>13.53</v>
      </c>
      <c r="D1290" s="13">
        <f>C1290/8300.9/12*1000</f>
        <v>0.13582864508667736</v>
      </c>
    </row>
    <row r="1291" spans="1:4" ht="12.75">
      <c r="A1291" s="2"/>
      <c r="B1291" s="20" t="s">
        <v>22</v>
      </c>
      <c r="C1291" s="10">
        <v>4.92</v>
      </c>
      <c r="D1291" s="13">
        <f>C1291/8300.9/12*1000</f>
        <v>0.04939223457697359</v>
      </c>
    </row>
    <row r="1292" spans="1:4" ht="12.75">
      <c r="A1292" s="12" t="s">
        <v>23</v>
      </c>
      <c r="B1292" s="12"/>
      <c r="C1292" s="13">
        <v>69.11</v>
      </c>
      <c r="D1292" s="13">
        <f>C1292/8300.9/12*1000</f>
        <v>0.693800270653383</v>
      </c>
    </row>
    <row r="1293" spans="1:4" ht="12.75">
      <c r="A1293" s="21" t="s">
        <v>24</v>
      </c>
      <c r="B1293" s="21"/>
      <c r="C1293" s="1">
        <v>336.16</v>
      </c>
      <c r="D1293" s="13">
        <f>C1293/8300.9/12*1000</f>
        <v>3.3747344665437886</v>
      </c>
    </row>
    <row r="1294" spans="1:4" ht="12.75">
      <c r="A1294" s="21"/>
      <c r="B1294" s="40" t="s">
        <v>111</v>
      </c>
      <c r="C1294" s="1">
        <v>81.36</v>
      </c>
      <c r="D1294" s="13">
        <f>C1294/8300.9/12*1000</f>
        <v>0.8167789034923923</v>
      </c>
    </row>
    <row r="1295" spans="1:4" ht="12.75">
      <c r="A1295" s="2"/>
      <c r="B1295" s="11" t="s">
        <v>25</v>
      </c>
      <c r="C1295" s="13">
        <f>C1283+C1284+C1288+C1292+C1293+C1294</f>
        <v>2870.36</v>
      </c>
      <c r="D1295" s="13">
        <f>C1295/8300.9/12*1000</f>
        <v>28.81575090251258</v>
      </c>
    </row>
    <row r="1296" spans="1:4" ht="12.75">
      <c r="A1296" s="2">
        <v>4</v>
      </c>
      <c r="B1296" s="11" t="s">
        <v>26</v>
      </c>
      <c r="C1296" s="7"/>
      <c r="D1296" s="7"/>
    </row>
    <row r="1297" spans="1:4" ht="12.75">
      <c r="A1297" s="5">
        <v>5</v>
      </c>
      <c r="B1297" s="11" t="s">
        <v>11</v>
      </c>
      <c r="C1297" s="13">
        <f>C1295-C1280/1000</f>
        <v>566.7394199999999</v>
      </c>
      <c r="D1297" s="13"/>
    </row>
    <row r="1298" spans="1:4" ht="12.75">
      <c r="A1298" s="5"/>
      <c r="B1298" s="11"/>
      <c r="C1298" s="13"/>
      <c r="D1298" s="13"/>
    </row>
    <row r="1299" spans="1:4" ht="12.75">
      <c r="A1299" s="12" t="s">
        <v>38</v>
      </c>
      <c r="B1299" s="12"/>
      <c r="C1299" s="28">
        <v>143365.9</v>
      </c>
      <c r="D1299" s="13"/>
    </row>
    <row r="1300" spans="1:4" ht="12.75">
      <c r="A1300" s="28"/>
      <c r="B1300" s="27" t="s">
        <v>39</v>
      </c>
      <c r="C1300" s="31">
        <v>129870</v>
      </c>
      <c r="D1300" s="13"/>
    </row>
    <row r="1301" spans="1:4" ht="12.75">
      <c r="A1301" s="5"/>
      <c r="B1301" s="22" t="s">
        <v>40</v>
      </c>
      <c r="C1301" s="30">
        <f>C1300-C1299</f>
        <v>-13495.899999999994</v>
      </c>
      <c r="D1301" s="13"/>
    </row>
    <row r="1302" spans="1:4" ht="12.75">
      <c r="A1302" s="5"/>
      <c r="B1302" s="29" t="s">
        <v>11</v>
      </c>
      <c r="C1302" s="31">
        <v>158474</v>
      </c>
      <c r="D1302" s="13"/>
    </row>
    <row r="1303" spans="1:4" ht="12.75">
      <c r="A1303" s="5"/>
      <c r="B1303" s="27" t="s">
        <v>41</v>
      </c>
      <c r="C1303" s="31">
        <v>143349</v>
      </c>
      <c r="D1303" s="13"/>
    </row>
    <row r="1304" spans="1:4" ht="12.75">
      <c r="A1304" s="5"/>
      <c r="B1304" s="22" t="s">
        <v>42</v>
      </c>
      <c r="C1304" s="30">
        <f>C1303-C1302</f>
        <v>-15125</v>
      </c>
      <c r="D1304" s="13"/>
    </row>
    <row r="1305" spans="1:4" ht="12.75">
      <c r="A1305" s="5"/>
      <c r="B1305" s="29" t="s">
        <v>11</v>
      </c>
      <c r="C1305" s="28">
        <v>69649.18</v>
      </c>
      <c r="D1305" s="13"/>
    </row>
    <row r="1306" spans="1:4" ht="12.75">
      <c r="A1306" s="5"/>
      <c r="B1306" s="27" t="s">
        <v>43</v>
      </c>
      <c r="C1306" s="28">
        <v>66094.5</v>
      </c>
      <c r="D1306" s="13"/>
    </row>
    <row r="1307" spans="1:4" ht="12.75">
      <c r="A1307" s="5"/>
      <c r="B1307" s="22" t="s">
        <v>44</v>
      </c>
      <c r="C1307" s="30">
        <f>C1306-C1305</f>
        <v>-3554.679999999993</v>
      </c>
      <c r="D1307" s="13"/>
    </row>
    <row r="1308" spans="1:4" ht="12.75">
      <c r="A1308" s="5"/>
      <c r="B1308" s="29" t="s">
        <v>11</v>
      </c>
      <c r="C1308" s="32">
        <f>C1307+C1304+C1301</f>
        <v>-32175.579999999987</v>
      </c>
      <c r="D1308" s="13"/>
    </row>
    <row r="1309" spans="1:4" ht="12.75">
      <c r="A1309" s="12"/>
      <c r="B1309" s="29" t="s">
        <v>45</v>
      </c>
      <c r="C1309" s="28"/>
      <c r="D1309" s="13"/>
    </row>
    <row r="1310" spans="1:4" ht="12.75">
      <c r="A1310" s="12"/>
      <c r="B1310" s="12"/>
      <c r="C1310" s="28"/>
      <c r="D1310" s="13"/>
    </row>
    <row r="1311" spans="1:4" ht="12.75">
      <c r="A1311" s="12"/>
      <c r="B1311" s="14" t="s">
        <v>49</v>
      </c>
      <c r="C1311" s="42">
        <v>598.94</v>
      </c>
      <c r="D1311" s="13"/>
    </row>
    <row r="1312" spans="1:4" ht="12.75">
      <c r="A1312" s="5"/>
      <c r="B1312" s="11"/>
      <c r="C1312" s="13"/>
      <c r="D1312" s="13"/>
    </row>
    <row r="1313" spans="1:4" ht="12.75">
      <c r="A1313" s="22" t="s">
        <v>27</v>
      </c>
      <c r="B1313" s="22"/>
      <c r="C1313" s="22"/>
      <c r="D1313" s="22"/>
    </row>
    <row r="1315" spans="1:4" ht="12.75">
      <c r="A1315" s="1" t="s">
        <v>0</v>
      </c>
      <c r="B1315" s="1"/>
      <c r="C1315" s="1"/>
      <c r="D1315" s="1"/>
    </row>
    <row r="1316" spans="1:4" ht="12.75">
      <c r="A1316" s="1" t="s">
        <v>28</v>
      </c>
      <c r="B1316" s="1"/>
      <c r="C1316" s="1"/>
      <c r="D1316" s="1"/>
    </row>
    <row r="1317" spans="1:4" ht="12.75">
      <c r="A1317" s="1" t="s">
        <v>112</v>
      </c>
      <c r="B1317" s="1"/>
      <c r="C1317" s="1"/>
      <c r="D1317" s="1"/>
    </row>
    <row r="1318" spans="1:4" ht="12.75" customHeight="1">
      <c r="A1318" s="2"/>
      <c r="B1318" s="2" t="s">
        <v>3</v>
      </c>
      <c r="C1318" s="3" t="s">
        <v>108</v>
      </c>
      <c r="D1318" s="3"/>
    </row>
    <row r="1319" spans="1:4" ht="12.75">
      <c r="A1319" s="2"/>
      <c r="B1319" s="2"/>
      <c r="C1319" s="4" t="s">
        <v>5</v>
      </c>
      <c r="D1319" s="4" t="s">
        <v>6</v>
      </c>
    </row>
    <row r="1320" spans="1:4" ht="12.75">
      <c r="A1320" s="5">
        <v>1</v>
      </c>
      <c r="B1320" s="6" t="s">
        <v>7</v>
      </c>
      <c r="C1320" s="1">
        <v>444.1</v>
      </c>
      <c r="D1320" s="1"/>
    </row>
    <row r="1321" spans="1:4" ht="12.75">
      <c r="A1321" s="5">
        <v>2</v>
      </c>
      <c r="B1321" s="8" t="s">
        <v>80</v>
      </c>
      <c r="C1321" s="9" t="s">
        <v>3</v>
      </c>
      <c r="D1321" s="9"/>
    </row>
    <row r="1322" spans="1:4" ht="12.75">
      <c r="A1322" s="5"/>
      <c r="B1322" s="20" t="s">
        <v>35</v>
      </c>
      <c r="C1322" s="10">
        <v>120266.7</v>
      </c>
      <c r="D1322" s="10"/>
    </row>
    <row r="1323" spans="1:4" ht="12.75">
      <c r="A1323" s="5"/>
      <c r="B1323" s="27" t="s">
        <v>57</v>
      </c>
      <c r="C1323" s="10">
        <v>119792.82</v>
      </c>
      <c r="D1323" s="10"/>
    </row>
    <row r="1324" spans="1:4" ht="12.75">
      <c r="A1324" s="5"/>
      <c r="B1324" s="27" t="s">
        <v>11</v>
      </c>
      <c r="C1324" s="10">
        <f>C1323-C1322</f>
        <v>-473.8799999999901</v>
      </c>
      <c r="D1324" s="10"/>
    </row>
    <row r="1325" spans="1:4" ht="12.75">
      <c r="A1325" s="5">
        <v>3</v>
      </c>
      <c r="B1325" s="11" t="s">
        <v>12</v>
      </c>
      <c r="C1325" s="1" t="s">
        <v>13</v>
      </c>
      <c r="D1325" s="1"/>
    </row>
    <row r="1326" spans="1:4" ht="12.75">
      <c r="A1326" s="12" t="s">
        <v>14</v>
      </c>
      <c r="B1326" s="12"/>
      <c r="C1326" s="13">
        <v>16.24</v>
      </c>
      <c r="D1326" s="13">
        <f>C1326/444.1/12*1000</f>
        <v>3.0473617053216238</v>
      </c>
    </row>
    <row r="1327" spans="1:4" ht="12.75" customHeight="1">
      <c r="A1327" s="14" t="s">
        <v>15</v>
      </c>
      <c r="B1327" s="14"/>
      <c r="C1327" s="7">
        <f>C1328+C1329+C1330</f>
        <v>42.35</v>
      </c>
      <c r="D1327" s="13">
        <f>C1327/444.1/12*1000</f>
        <v>7.946783757411995</v>
      </c>
    </row>
    <row r="1328" spans="1:4" ht="12.75">
      <c r="A1328" s="2"/>
      <c r="B1328" s="15" t="s">
        <v>16</v>
      </c>
      <c r="C1328" s="10">
        <v>23.87</v>
      </c>
      <c r="D1328" s="13">
        <f>C1328/444.1/12*1000</f>
        <v>4.479096299632215</v>
      </c>
    </row>
    <row r="1329" spans="1:4" ht="12.75">
      <c r="A1329" s="2"/>
      <c r="B1329" s="15" t="s">
        <v>17</v>
      </c>
      <c r="C1329" s="39">
        <v>18.48</v>
      </c>
      <c r="D1329" s="13">
        <f>C1329/444.1/12*1000</f>
        <v>3.4676874577797796</v>
      </c>
    </row>
    <row r="1330" spans="1:4" ht="12.75">
      <c r="A1330" s="18" t="s">
        <v>18</v>
      </c>
      <c r="B1330" s="18"/>
      <c r="C1330" s="17">
        <v>0</v>
      </c>
      <c r="D1330" s="13">
        <f>C1330/444.1/12*1000</f>
        <v>0</v>
      </c>
    </row>
    <row r="1331" spans="1:4" ht="12.75" customHeight="1">
      <c r="A1331" s="19" t="s">
        <v>19</v>
      </c>
      <c r="B1331" s="19"/>
      <c r="C1331" s="13">
        <f>C1332+C1334+C1333</f>
        <v>30.99</v>
      </c>
      <c r="D1331" s="13">
        <f>C1331/444.1/12*1000</f>
        <v>5.815131727088493</v>
      </c>
    </row>
    <row r="1332" spans="1:4" ht="12.75">
      <c r="A1332" s="2"/>
      <c r="B1332" s="15" t="s">
        <v>20</v>
      </c>
      <c r="C1332" s="9">
        <v>30.63</v>
      </c>
      <c r="D1332" s="13">
        <f>C1332/444.1/12*1000</f>
        <v>5.747579374014861</v>
      </c>
    </row>
    <row r="1333" spans="1:4" ht="12.75">
      <c r="A1333" s="2"/>
      <c r="B1333" s="15" t="s">
        <v>21</v>
      </c>
      <c r="C1333" s="10">
        <v>0.36</v>
      </c>
      <c r="D1333" s="13">
        <f>C1333/444.1/12*1000</f>
        <v>0.06755235307363205</v>
      </c>
    </row>
    <row r="1334" spans="1:4" ht="12.75">
      <c r="A1334" s="2"/>
      <c r="B1334" s="20" t="s">
        <v>22</v>
      </c>
      <c r="C1334" s="10">
        <v>0</v>
      </c>
      <c r="D1334" s="13">
        <f>C1334/444.1/12*1000</f>
        <v>0</v>
      </c>
    </row>
    <row r="1335" spans="1:4" ht="12.75">
      <c r="A1335" s="12" t="s">
        <v>23</v>
      </c>
      <c r="B1335" s="12"/>
      <c r="C1335" s="13">
        <v>3.6</v>
      </c>
      <c r="D1335" s="13">
        <f>C1335/444.1/12*1000</f>
        <v>0.6755235307363207</v>
      </c>
    </row>
    <row r="1336" spans="1:4" ht="12.75">
      <c r="A1336" s="21" t="s">
        <v>24</v>
      </c>
      <c r="B1336" s="21"/>
      <c r="C1336" s="7">
        <v>18</v>
      </c>
      <c r="D1336" s="13">
        <f>C1336/444.1/12*1000</f>
        <v>3.377617653681603</v>
      </c>
    </row>
    <row r="1337" spans="1:4" ht="12.75">
      <c r="A1337" s="2"/>
      <c r="B1337" s="11" t="s">
        <v>25</v>
      </c>
      <c r="C1337" s="7">
        <f>C1326+C1327+C1331+C1335+C1336</f>
        <v>111.17999999999999</v>
      </c>
      <c r="D1337" s="7">
        <f>D1326+D1327+D1331+D1335+D1336</f>
        <v>20.862418374240036</v>
      </c>
    </row>
    <row r="1338" spans="1:4" ht="12.75">
      <c r="A1338" s="2">
        <v>4</v>
      </c>
      <c r="B1338" s="11" t="s">
        <v>26</v>
      </c>
      <c r="C1338" s="7"/>
      <c r="D1338" s="7"/>
    </row>
    <row r="1339" spans="1:4" ht="12.75">
      <c r="A1339" s="5">
        <v>5</v>
      </c>
      <c r="B1339" s="11" t="s">
        <v>11</v>
      </c>
      <c r="C1339" s="13">
        <f>C1337-C1323/1000</f>
        <v>-8.612820000000013</v>
      </c>
      <c r="D1339" s="13"/>
    </row>
    <row r="1340" spans="1:4" ht="12.75">
      <c r="A1340" s="5"/>
      <c r="B1340" s="11"/>
      <c r="C1340" s="13"/>
      <c r="D1340" s="13"/>
    </row>
    <row r="1341" spans="1:4" ht="12.75">
      <c r="A1341" s="22" t="s">
        <v>27</v>
      </c>
      <c r="B1341" s="22"/>
      <c r="C1341" s="22"/>
      <c r="D1341" s="22"/>
    </row>
    <row r="1343" spans="1:4" ht="12.75">
      <c r="A1343" s="1" t="s">
        <v>0</v>
      </c>
      <c r="B1343" s="1"/>
      <c r="C1343" s="1"/>
      <c r="D1343" s="1"/>
    </row>
    <row r="1344" spans="1:4" ht="12.75">
      <c r="A1344" s="1" t="s">
        <v>1</v>
      </c>
      <c r="B1344" s="1"/>
      <c r="C1344" s="1"/>
      <c r="D1344" s="1"/>
    </row>
    <row r="1345" spans="1:4" ht="12.75">
      <c r="A1345" s="1" t="s">
        <v>113</v>
      </c>
      <c r="B1345" s="1"/>
      <c r="C1345" s="1"/>
      <c r="D1345" s="1"/>
    </row>
    <row r="1346" spans="1:4" ht="12.75" customHeight="1">
      <c r="A1346" s="2"/>
      <c r="B1346" s="2" t="s">
        <v>3</v>
      </c>
      <c r="C1346" s="3" t="s">
        <v>108</v>
      </c>
      <c r="D1346" s="3"/>
    </row>
    <row r="1347" spans="1:4" ht="12.75">
      <c r="A1347" s="2"/>
      <c r="B1347" s="2"/>
      <c r="C1347" s="4" t="s">
        <v>5</v>
      </c>
      <c r="D1347" s="4" t="s">
        <v>6</v>
      </c>
    </row>
    <row r="1348" spans="1:4" ht="12.75">
      <c r="A1348" s="5">
        <v>1</v>
      </c>
      <c r="B1348" s="6" t="s">
        <v>7</v>
      </c>
      <c r="C1348" s="7">
        <v>3412</v>
      </c>
      <c r="D1348" s="7"/>
    </row>
    <row r="1349" spans="1:4" ht="12.75">
      <c r="A1349" s="5">
        <v>2</v>
      </c>
      <c r="B1349" s="8" t="s">
        <v>51</v>
      </c>
      <c r="C1349" s="9" t="s">
        <v>3</v>
      </c>
      <c r="D1349" s="9"/>
    </row>
    <row r="1350" spans="1:4" ht="12.75">
      <c r="A1350" s="5"/>
      <c r="B1350" s="20" t="s">
        <v>35</v>
      </c>
      <c r="C1350" s="10">
        <v>860260.42</v>
      </c>
      <c r="D1350" s="10"/>
    </row>
    <row r="1351" spans="1:4" ht="12.75">
      <c r="A1351" s="5"/>
      <c r="B1351" s="27" t="s">
        <v>36</v>
      </c>
      <c r="C1351" s="10">
        <v>886438.16</v>
      </c>
      <c r="D1351" s="10"/>
    </row>
    <row r="1352" spans="1:4" ht="12.75">
      <c r="A1352" s="5"/>
      <c r="B1352" s="27" t="s">
        <v>11</v>
      </c>
      <c r="C1352" s="10">
        <f>C1351-C1350</f>
        <v>26177.73999999999</v>
      </c>
      <c r="D1352" s="10"/>
    </row>
    <row r="1353" spans="1:4" ht="12.75">
      <c r="A1353" s="5">
        <v>3</v>
      </c>
      <c r="B1353" s="11" t="s">
        <v>12</v>
      </c>
      <c r="C1353" s="1" t="s">
        <v>13</v>
      </c>
      <c r="D1353" s="1"/>
    </row>
    <row r="1354" spans="1:4" ht="12.75">
      <c r="A1354" s="12" t="s">
        <v>14</v>
      </c>
      <c r="B1354" s="12"/>
      <c r="C1354" s="13">
        <v>116.14</v>
      </c>
      <c r="D1354" s="13">
        <f>C1354/3412/12*1000</f>
        <v>2.8365572489253617</v>
      </c>
    </row>
    <row r="1355" spans="1:4" ht="12.75" customHeight="1">
      <c r="A1355" s="14" t="s">
        <v>15</v>
      </c>
      <c r="B1355" s="14"/>
      <c r="C1355" s="7">
        <f>C1356+C1357+C1358</f>
        <v>677.5699999999999</v>
      </c>
      <c r="D1355" s="13">
        <f>C1355/3412/12*1000</f>
        <v>16.548700664322</v>
      </c>
    </row>
    <row r="1356" spans="1:4" ht="12.75">
      <c r="A1356" s="2"/>
      <c r="B1356" s="15" t="s">
        <v>16</v>
      </c>
      <c r="C1356" s="10">
        <v>182.94</v>
      </c>
      <c r="D1356" s="13">
        <f>C1356/3412/12*1000</f>
        <v>4.468053927315358</v>
      </c>
    </row>
    <row r="1357" spans="1:4" ht="12.75">
      <c r="A1357" s="2"/>
      <c r="B1357" s="15" t="s">
        <v>17</v>
      </c>
      <c r="C1357" s="39">
        <v>484.83</v>
      </c>
      <c r="D1357" s="13">
        <f>C1357/3412/12*1000</f>
        <v>11.841295427901523</v>
      </c>
    </row>
    <row r="1358" spans="1:4" ht="12.75">
      <c r="A1358" s="18" t="s">
        <v>18</v>
      </c>
      <c r="B1358" s="18"/>
      <c r="C1358" s="17">
        <v>9.8</v>
      </c>
      <c r="D1358" s="13">
        <f>C1358/3412/12*1000</f>
        <v>0.2393513091051192</v>
      </c>
    </row>
    <row r="1359" spans="1:4" ht="12.75" customHeight="1">
      <c r="A1359" s="19" t="s">
        <v>19</v>
      </c>
      <c r="B1359" s="19"/>
      <c r="C1359" s="13">
        <f>C1360+C1362+C1361</f>
        <v>246.36</v>
      </c>
      <c r="D1359" s="13">
        <f>C1359/3412/12*1000</f>
        <v>6.0169988276670585</v>
      </c>
    </row>
    <row r="1360" spans="1:4" ht="12.75">
      <c r="A1360" s="2"/>
      <c r="B1360" s="15" t="s">
        <v>20</v>
      </c>
      <c r="C1360" s="9">
        <v>238.68</v>
      </c>
      <c r="D1360" s="13">
        <f>C1360/3412/12*1000</f>
        <v>5.829425556858149</v>
      </c>
    </row>
    <row r="1361" spans="1:4" ht="12.75">
      <c r="A1361" s="2"/>
      <c r="B1361" s="15" t="s">
        <v>21</v>
      </c>
      <c r="C1361" s="10">
        <v>6.6</v>
      </c>
      <c r="D1361" s="13">
        <f>C1361/3412/12*1000</f>
        <v>0.16119577960140677</v>
      </c>
    </row>
    <row r="1362" spans="1:4" ht="12.75">
      <c r="A1362" s="2"/>
      <c r="B1362" s="20" t="s">
        <v>22</v>
      </c>
      <c r="C1362" s="10">
        <v>1.08</v>
      </c>
      <c r="D1362" s="13">
        <f>C1362/3412/12*1000</f>
        <v>0.02637749120750293</v>
      </c>
    </row>
    <row r="1363" spans="1:4" ht="12.75">
      <c r="A1363" s="12" t="s">
        <v>23</v>
      </c>
      <c r="B1363" s="12"/>
      <c r="C1363" s="13">
        <v>26.6</v>
      </c>
      <c r="D1363" s="13">
        <f>C1363/3412/12*1000</f>
        <v>0.6496678389996093</v>
      </c>
    </row>
    <row r="1364" spans="1:4" ht="12.75">
      <c r="A1364" s="21" t="s">
        <v>24</v>
      </c>
      <c r="B1364" s="21"/>
      <c r="C1364" s="1">
        <v>138.17</v>
      </c>
      <c r="D1364" s="13">
        <f>C1364/3412/12*1000</f>
        <v>3.3746092223524813</v>
      </c>
    </row>
    <row r="1365" spans="1:4" ht="12.75">
      <c r="A1365" s="2"/>
      <c r="B1365" s="11" t="s">
        <v>25</v>
      </c>
      <c r="C1365" s="7">
        <f>C1354+C1355+C1359+C1363+C1364</f>
        <v>1204.84</v>
      </c>
      <c r="D1365" s="13">
        <f>D1354+D1355+D1359+D1363+D1364</f>
        <v>29.426533802266512</v>
      </c>
    </row>
    <row r="1366" spans="1:4" ht="12.75">
      <c r="A1366" s="2">
        <v>4</v>
      </c>
      <c r="B1366" s="11" t="s">
        <v>26</v>
      </c>
      <c r="C1366" s="7"/>
      <c r="D1366" s="7"/>
    </row>
    <row r="1367" spans="1:4" ht="12.75">
      <c r="A1367" s="5">
        <v>5</v>
      </c>
      <c r="B1367" s="11" t="s">
        <v>11</v>
      </c>
      <c r="C1367" s="13">
        <f>C1365-C1351/1000</f>
        <v>318.4018399999999</v>
      </c>
      <c r="D1367" s="13"/>
    </row>
    <row r="1368" spans="1:4" ht="12.75">
      <c r="A1368" s="5"/>
      <c r="B1368" s="11"/>
      <c r="C1368" s="13"/>
      <c r="D1368" s="13"/>
    </row>
    <row r="1369" spans="1:4" ht="12.75">
      <c r="A1369" s="12" t="s">
        <v>38</v>
      </c>
      <c r="B1369" s="12"/>
      <c r="C1369" s="28"/>
      <c r="D1369" s="13"/>
    </row>
    <row r="1370" spans="1:4" ht="12.75">
      <c r="A1370" s="28"/>
      <c r="B1370" s="27" t="s">
        <v>39</v>
      </c>
      <c r="C1370" s="28">
        <v>33506.48</v>
      </c>
      <c r="D1370" s="13"/>
    </row>
    <row r="1371" spans="1:4" ht="12.75">
      <c r="A1371" s="5"/>
      <c r="B1371" s="22" t="s">
        <v>40</v>
      </c>
      <c r="C1371" s="28">
        <v>30110.9</v>
      </c>
      <c r="D1371" s="13"/>
    </row>
    <row r="1372" spans="1:4" ht="12.75">
      <c r="A1372" s="5"/>
      <c r="B1372" s="29" t="s">
        <v>11</v>
      </c>
      <c r="C1372" s="30">
        <f>C1371-C1370</f>
        <v>-3395.5800000000017</v>
      </c>
      <c r="D1372" s="13"/>
    </row>
    <row r="1373" spans="1:4" ht="12.75">
      <c r="A1373" s="5"/>
      <c r="B1373" s="27" t="s">
        <v>41</v>
      </c>
      <c r="C1373" s="31">
        <v>29494</v>
      </c>
      <c r="D1373" s="13"/>
    </row>
    <row r="1374" spans="1:4" ht="12.75">
      <c r="A1374" s="5"/>
      <c r="B1374" s="22" t="s">
        <v>42</v>
      </c>
      <c r="C1374" s="28">
        <v>33335.93</v>
      </c>
      <c r="D1374" s="13"/>
    </row>
    <row r="1375" spans="1:4" ht="12.75">
      <c r="A1375" s="5"/>
      <c r="B1375" s="29" t="s">
        <v>11</v>
      </c>
      <c r="C1375" s="30">
        <f>C1374-C1373</f>
        <v>3841.9300000000003</v>
      </c>
      <c r="D1375" s="13"/>
    </row>
    <row r="1376" spans="1:4" ht="12.75">
      <c r="A1376" s="5"/>
      <c r="B1376" s="27" t="s">
        <v>43</v>
      </c>
      <c r="C1376" s="28">
        <v>31243.71</v>
      </c>
      <c r="D1376" s="13"/>
    </row>
    <row r="1377" spans="1:4" ht="12.75">
      <c r="A1377" s="5"/>
      <c r="B1377" s="22" t="s">
        <v>44</v>
      </c>
      <c r="C1377" s="28">
        <v>30550.13</v>
      </c>
      <c r="D1377" s="13"/>
    </row>
    <row r="1378" spans="1:4" ht="12.75">
      <c r="A1378" s="5"/>
      <c r="B1378" s="29" t="s">
        <v>11</v>
      </c>
      <c r="C1378" s="30">
        <f>C1377-C1376</f>
        <v>-693.5799999999981</v>
      </c>
      <c r="D1378" s="13"/>
    </row>
    <row r="1379" spans="1:4" ht="12.75">
      <c r="A1379" s="12"/>
      <c r="B1379" s="29" t="s">
        <v>45</v>
      </c>
      <c r="C1379" s="32">
        <f>C1378+C1375+C1372</f>
        <v>-247.22999999999956</v>
      </c>
      <c r="D1379" s="13"/>
    </row>
    <row r="1380" spans="1:4" ht="12.75">
      <c r="A1380" s="12"/>
      <c r="B1380" s="12"/>
      <c r="C1380" s="28"/>
      <c r="D1380" s="13"/>
    </row>
    <row r="1381" spans="1:4" ht="12.75">
      <c r="A1381" s="12"/>
      <c r="B1381" s="14" t="s">
        <v>49</v>
      </c>
      <c r="C1381" s="33">
        <v>318.65</v>
      </c>
      <c r="D1381" s="13"/>
    </row>
    <row r="1382" spans="1:4" ht="12.75">
      <c r="A1382" s="5"/>
      <c r="B1382" s="11"/>
      <c r="C1382" s="13"/>
      <c r="D1382" s="13"/>
    </row>
    <row r="1383" spans="1:4" ht="12.75">
      <c r="A1383" s="22" t="s">
        <v>27</v>
      </c>
      <c r="B1383" s="22"/>
      <c r="C1383" s="22"/>
      <c r="D1383" s="22"/>
    </row>
    <row r="1385" spans="1:4" ht="12.75">
      <c r="A1385" s="1" t="s">
        <v>0</v>
      </c>
      <c r="B1385" s="1"/>
      <c r="C1385" s="1"/>
      <c r="D1385" s="1"/>
    </row>
    <row r="1386" spans="1:4" ht="12.75">
      <c r="A1386" s="1" t="s">
        <v>28</v>
      </c>
      <c r="B1386" s="1"/>
      <c r="C1386" s="1"/>
      <c r="D1386" s="1"/>
    </row>
    <row r="1387" spans="1:4" ht="12.75">
      <c r="A1387" s="1" t="s">
        <v>114</v>
      </c>
      <c r="B1387" s="1"/>
      <c r="C1387" s="1"/>
      <c r="D1387" s="1"/>
    </row>
    <row r="1388" spans="1:4" ht="12.75" customHeight="1">
      <c r="A1388" s="2"/>
      <c r="B1388" s="2" t="s">
        <v>3</v>
      </c>
      <c r="C1388" s="3" t="s">
        <v>4</v>
      </c>
      <c r="D1388" s="3"/>
    </row>
    <row r="1389" spans="1:4" ht="12.75">
      <c r="A1389" s="2"/>
      <c r="B1389" s="2"/>
      <c r="C1389" s="4" t="s">
        <v>5</v>
      </c>
      <c r="D1389" s="4" t="s">
        <v>6</v>
      </c>
    </row>
    <row r="1390" spans="1:4" ht="12.75">
      <c r="A1390" s="5">
        <v>1</v>
      </c>
      <c r="B1390" s="6" t="s">
        <v>7</v>
      </c>
      <c r="C1390" s="1">
        <v>1771.82</v>
      </c>
      <c r="D1390" s="1"/>
    </row>
    <row r="1391" spans="1:4" ht="12.75">
      <c r="A1391" s="5">
        <v>2</v>
      </c>
      <c r="B1391" s="8" t="s">
        <v>51</v>
      </c>
      <c r="C1391" s="9" t="s">
        <v>3</v>
      </c>
      <c r="D1391" s="9"/>
    </row>
    <row r="1392" spans="1:4" ht="12.75">
      <c r="A1392" s="5"/>
      <c r="B1392" s="20" t="s">
        <v>35</v>
      </c>
      <c r="C1392" s="10">
        <v>520153.98</v>
      </c>
      <c r="D1392" s="10"/>
    </row>
    <row r="1393" spans="1:4" ht="12.75">
      <c r="A1393" s="5"/>
      <c r="B1393" s="27" t="s">
        <v>36</v>
      </c>
      <c r="C1393" s="10">
        <v>510068.34</v>
      </c>
      <c r="D1393" s="10"/>
    </row>
    <row r="1394" spans="1:4" ht="12.75">
      <c r="A1394" s="5"/>
      <c r="B1394" s="27" t="s">
        <v>11</v>
      </c>
      <c r="C1394" s="10">
        <f>C1393-C1392</f>
        <v>-10085.639999999956</v>
      </c>
      <c r="D1394" s="10"/>
    </row>
    <row r="1395" spans="1:4" ht="12.75">
      <c r="A1395" s="5">
        <v>3</v>
      </c>
      <c r="B1395" s="11" t="s">
        <v>12</v>
      </c>
      <c r="C1395" s="1" t="s">
        <v>13</v>
      </c>
      <c r="D1395" s="1"/>
    </row>
    <row r="1396" spans="1:4" ht="12.75">
      <c r="A1396" s="12" t="s">
        <v>14</v>
      </c>
      <c r="B1396" s="12"/>
      <c r="C1396" s="13">
        <v>70.22</v>
      </c>
      <c r="D1396" s="13">
        <f>C1396/1771.82/12*1000</f>
        <v>3.302630440262931</v>
      </c>
    </row>
    <row r="1397" spans="1:4" ht="12.75" customHeight="1">
      <c r="A1397" s="14" t="s">
        <v>15</v>
      </c>
      <c r="B1397" s="14"/>
      <c r="C1397" s="7">
        <f>C1398+C1399+C1400</f>
        <v>190.72</v>
      </c>
      <c r="D1397" s="13">
        <f>C1397/1771.82/12*1000</f>
        <v>8.970060916646913</v>
      </c>
    </row>
    <row r="1398" spans="1:4" ht="12.75">
      <c r="A1398" s="2"/>
      <c r="B1398" s="15" t="s">
        <v>16</v>
      </c>
      <c r="C1398" s="10">
        <v>95.14</v>
      </c>
      <c r="D1398" s="13">
        <f>C1398/1771.82/12*1000</f>
        <v>4.474683282349976</v>
      </c>
    </row>
    <row r="1399" spans="1:4" ht="12.75">
      <c r="A1399" s="2"/>
      <c r="B1399" s="15" t="s">
        <v>17</v>
      </c>
      <c r="C1399" s="39">
        <v>92.52</v>
      </c>
      <c r="D1399" s="13">
        <f>C1399/1771.82/12*1000</f>
        <v>4.351457823029427</v>
      </c>
    </row>
    <row r="1400" spans="1:4" ht="12.75">
      <c r="A1400" s="18" t="s">
        <v>18</v>
      </c>
      <c r="B1400" s="18"/>
      <c r="C1400" s="17">
        <v>3.06</v>
      </c>
      <c r="D1400" s="13">
        <f>C1400/1771.82/12*1000</f>
        <v>0.14391981126751024</v>
      </c>
    </row>
    <row r="1401" spans="1:4" ht="12.75" customHeight="1">
      <c r="A1401" s="19" t="s">
        <v>19</v>
      </c>
      <c r="B1401" s="19"/>
      <c r="C1401" s="13">
        <f>C1402+C1404+C1403</f>
        <v>125.39999999999999</v>
      </c>
      <c r="D1401" s="13">
        <f>C1401/1771.82/12*1000</f>
        <v>5.8978903048842435</v>
      </c>
    </row>
    <row r="1402" spans="1:4" ht="12.75">
      <c r="A1402" s="2"/>
      <c r="B1402" s="15" t="s">
        <v>20</v>
      </c>
      <c r="C1402" s="9">
        <v>123.3</v>
      </c>
      <c r="D1402" s="13">
        <f>C1402/1771.82/12*1000</f>
        <v>5.79912180695556</v>
      </c>
    </row>
    <row r="1403" spans="1:4" ht="12.75">
      <c r="A1403" s="2"/>
      <c r="B1403" s="15" t="s">
        <v>21</v>
      </c>
      <c r="C1403" s="10">
        <v>2.1</v>
      </c>
      <c r="D1403" s="13">
        <f>C1403/1771.82/12*1000</f>
        <v>0.09876849792868352</v>
      </c>
    </row>
    <row r="1404" spans="1:4" ht="12.75">
      <c r="A1404" s="2"/>
      <c r="B1404" s="20" t="s">
        <v>22</v>
      </c>
      <c r="C1404" s="10">
        <v>0</v>
      </c>
      <c r="D1404" s="13">
        <f>C1404/1771.82/12*1000</f>
        <v>0</v>
      </c>
    </row>
    <row r="1405" spans="1:4" ht="12.75">
      <c r="A1405" s="12" t="s">
        <v>23</v>
      </c>
      <c r="B1405" s="12"/>
      <c r="C1405" s="13">
        <v>15.3</v>
      </c>
      <c r="D1405" s="13">
        <f>C1405/1771.82/12*1000</f>
        <v>0.7195990563375513</v>
      </c>
    </row>
    <row r="1406" spans="1:4" ht="12.75">
      <c r="A1406" s="21" t="s">
        <v>24</v>
      </c>
      <c r="B1406" s="21"/>
      <c r="C1406" s="1">
        <v>71.75</v>
      </c>
      <c r="D1406" s="13">
        <f>C1406/1771.82/12*1000</f>
        <v>3.3745903458966864</v>
      </c>
    </row>
    <row r="1407" spans="1:4" ht="12.75">
      <c r="A1407" s="2"/>
      <c r="B1407" s="11" t="s">
        <v>25</v>
      </c>
      <c r="C1407" s="7">
        <f>C1396+C1397+C1401+C1405+C1406</f>
        <v>473.39</v>
      </c>
      <c r="D1407" s="13">
        <f>D1396+D1397+D1401+D1405+D1406</f>
        <v>22.264771064028324</v>
      </c>
    </row>
    <row r="1408" spans="1:4" ht="12.75">
      <c r="A1408" s="2">
        <v>4</v>
      </c>
      <c r="B1408" s="11" t="s">
        <v>26</v>
      </c>
      <c r="C1408" s="7"/>
      <c r="D1408" s="7"/>
    </row>
    <row r="1409" spans="1:4" ht="12.75">
      <c r="A1409" s="5">
        <v>5</v>
      </c>
      <c r="B1409" s="11" t="s">
        <v>11</v>
      </c>
      <c r="C1409" s="13">
        <f>C1407-C1393/1000</f>
        <v>-36.67834000000005</v>
      </c>
      <c r="D1409" s="13"/>
    </row>
    <row r="1410" spans="1:4" ht="12.75">
      <c r="A1410" s="5"/>
      <c r="B1410" s="11"/>
      <c r="C1410" s="13"/>
      <c r="D1410" s="13"/>
    </row>
    <row r="1411" spans="1:4" ht="12.75">
      <c r="A1411" s="22" t="s">
        <v>27</v>
      </c>
      <c r="B1411" s="22"/>
      <c r="C1411" s="22"/>
      <c r="D1411" s="22"/>
    </row>
    <row r="1413" spans="1:4" ht="12.75">
      <c r="A1413" s="1" t="s">
        <v>0</v>
      </c>
      <c r="B1413" s="1"/>
      <c r="C1413" s="1"/>
      <c r="D1413" s="1"/>
    </row>
    <row r="1414" spans="1:4" ht="12.75">
      <c r="A1414" s="1" t="s">
        <v>28</v>
      </c>
      <c r="B1414" s="1"/>
      <c r="C1414" s="1"/>
      <c r="D1414" s="1"/>
    </row>
    <row r="1415" spans="1:4" ht="12.75">
      <c r="A1415" s="1" t="s">
        <v>115</v>
      </c>
      <c r="B1415" s="1"/>
      <c r="C1415" s="1"/>
      <c r="D1415" s="1"/>
    </row>
    <row r="1416" spans="1:4" ht="12.75" customHeight="1">
      <c r="A1416" s="2"/>
      <c r="B1416" s="2" t="s">
        <v>3</v>
      </c>
      <c r="C1416" s="3" t="s">
        <v>108</v>
      </c>
      <c r="D1416" s="3"/>
    </row>
    <row r="1417" spans="1:4" ht="12.75">
      <c r="A1417" s="2"/>
      <c r="B1417" s="2"/>
      <c r="C1417" s="4" t="s">
        <v>5</v>
      </c>
      <c r="D1417" s="4" t="s">
        <v>6</v>
      </c>
    </row>
    <row r="1418" spans="1:4" ht="12.75">
      <c r="A1418" s="5">
        <v>1</v>
      </c>
      <c r="B1418" s="6" t="s">
        <v>7</v>
      </c>
      <c r="C1418" s="7">
        <v>2010.4</v>
      </c>
      <c r="D1418" s="7"/>
    </row>
    <row r="1419" spans="1:4" ht="12.75">
      <c r="A1419" s="5">
        <v>2</v>
      </c>
      <c r="B1419" s="8" t="s">
        <v>116</v>
      </c>
      <c r="C1419" s="9" t="s">
        <v>3</v>
      </c>
      <c r="D1419" s="9"/>
    </row>
    <row r="1420" spans="1:4" ht="12.75">
      <c r="A1420" s="5"/>
      <c r="B1420" s="20" t="s">
        <v>69</v>
      </c>
      <c r="C1420" s="10">
        <v>594888.66</v>
      </c>
      <c r="D1420" s="10"/>
    </row>
    <row r="1421" spans="1:4" ht="12.75">
      <c r="A1421" s="5"/>
      <c r="B1421" s="27" t="s">
        <v>117</v>
      </c>
      <c r="C1421" s="10">
        <v>756551.06</v>
      </c>
      <c r="D1421" s="10"/>
    </row>
    <row r="1422" spans="1:4" ht="12.75">
      <c r="A1422" s="5"/>
      <c r="B1422" s="27" t="s">
        <v>11</v>
      </c>
      <c r="C1422" s="10">
        <f>C1421-C1420</f>
        <v>161662.40000000002</v>
      </c>
      <c r="D1422" s="10"/>
    </row>
    <row r="1423" spans="1:4" ht="12.75">
      <c r="A1423" s="5">
        <v>3</v>
      </c>
      <c r="B1423" s="11" t="s">
        <v>12</v>
      </c>
      <c r="C1423" s="1" t="s">
        <v>13</v>
      </c>
      <c r="D1423" s="1"/>
    </row>
    <row r="1424" spans="1:4" ht="12.75">
      <c r="A1424" s="12" t="s">
        <v>14</v>
      </c>
      <c r="B1424" s="12"/>
      <c r="C1424" s="13">
        <v>80.31</v>
      </c>
      <c r="D1424" s="13">
        <f>C1424/2010.4/12*1000</f>
        <v>3.328939514524473</v>
      </c>
    </row>
    <row r="1425" spans="1:4" ht="12.75" customHeight="1">
      <c r="A1425" s="14" t="s">
        <v>15</v>
      </c>
      <c r="B1425" s="14"/>
      <c r="C1425" s="7">
        <f>C1426+C1427+C1428</f>
        <v>162.06</v>
      </c>
      <c r="D1425" s="13">
        <f>C1425/2010.4/12*1000</f>
        <v>6.717568643056109</v>
      </c>
    </row>
    <row r="1426" spans="1:4" ht="12.75">
      <c r="A1426" s="2"/>
      <c r="B1426" s="15" t="s">
        <v>16</v>
      </c>
      <c r="C1426" s="10">
        <v>109.86</v>
      </c>
      <c r="D1426" s="13">
        <f>C1426/2010.4/12*1000</f>
        <v>4.5538201352964585</v>
      </c>
    </row>
    <row r="1427" spans="1:4" ht="12.75">
      <c r="A1427" s="2"/>
      <c r="B1427" s="15" t="s">
        <v>17</v>
      </c>
      <c r="C1427" s="39">
        <v>52.2</v>
      </c>
      <c r="D1427" s="13">
        <f>C1427/2010.4/12*1000</f>
        <v>2.16374850775965</v>
      </c>
    </row>
    <row r="1428" spans="1:4" ht="12.75">
      <c r="A1428" s="18" t="s">
        <v>18</v>
      </c>
      <c r="B1428" s="18"/>
      <c r="C1428" s="17">
        <v>0</v>
      </c>
      <c r="D1428" s="13">
        <f>C1428/2010.4/12*1000</f>
        <v>0</v>
      </c>
    </row>
    <row r="1429" spans="1:4" ht="12.75" customHeight="1">
      <c r="A1429" s="19" t="s">
        <v>19</v>
      </c>
      <c r="B1429" s="19"/>
      <c r="C1429" s="13">
        <f>C1430+C1432+C1431</f>
        <v>144.18</v>
      </c>
      <c r="D1429" s="13">
        <f>C1429/2010.4/12*1000</f>
        <v>5.976422602467171</v>
      </c>
    </row>
    <row r="1430" spans="1:4" ht="12.75">
      <c r="A1430" s="2"/>
      <c r="B1430" s="15" t="s">
        <v>20</v>
      </c>
      <c r="C1430" s="9">
        <v>142.6</v>
      </c>
      <c r="D1430" s="13">
        <f>C1430/2010.4/12*1000</f>
        <v>5.910929831542645</v>
      </c>
    </row>
    <row r="1431" spans="1:4" ht="12.75">
      <c r="A1431" s="2"/>
      <c r="B1431" s="15" t="s">
        <v>21</v>
      </c>
      <c r="C1431" s="10">
        <v>0.83</v>
      </c>
      <c r="D1431" s="13">
        <f>C1431/2010.4/12*1000</f>
        <v>0.034404430295795194</v>
      </c>
    </row>
    <row r="1432" spans="1:4" ht="12.75">
      <c r="A1432" s="2"/>
      <c r="B1432" s="20" t="s">
        <v>22</v>
      </c>
      <c r="C1432" s="10">
        <v>0.75</v>
      </c>
      <c r="D1432" s="13">
        <f>C1432/2010.4/12*1000</f>
        <v>0.0310883406287306</v>
      </c>
    </row>
    <row r="1433" spans="1:4" ht="12.75">
      <c r="A1433" s="12" t="s">
        <v>23</v>
      </c>
      <c r="B1433" s="12"/>
      <c r="C1433" s="13">
        <v>22.7</v>
      </c>
      <c r="D1433" s="13">
        <f>C1433/2010.4/12*1000</f>
        <v>0.9409404430295795</v>
      </c>
    </row>
    <row r="1434" spans="1:4" ht="12.75">
      <c r="A1434" s="21" t="s">
        <v>24</v>
      </c>
      <c r="B1434" s="21"/>
      <c r="C1434" s="1">
        <v>81.46</v>
      </c>
      <c r="D1434" s="13">
        <f>C1434/2010.4/12*1000</f>
        <v>3.3766083034885255</v>
      </c>
    </row>
    <row r="1435" spans="1:4" ht="12.75">
      <c r="A1435" s="21"/>
      <c r="B1435" s="40" t="s">
        <v>71</v>
      </c>
      <c r="C1435" s="13">
        <v>28.26</v>
      </c>
      <c r="D1435" s="13">
        <f>C1435/2010.4/12*1000</f>
        <v>1.171408674890569</v>
      </c>
    </row>
    <row r="1436" spans="1:4" ht="12.75">
      <c r="A1436" s="2"/>
      <c r="B1436" s="11" t="s">
        <v>25</v>
      </c>
      <c r="C1436" s="7">
        <f>C1424+C1425+C1429+C1433+C1434+C1435</f>
        <v>518.97</v>
      </c>
      <c r="D1436" s="13">
        <f>D1424+D1425+D1429+D1433+D1434+D1435</f>
        <v>21.511888181456424</v>
      </c>
    </row>
    <row r="1437" spans="1:4" ht="12.75">
      <c r="A1437" s="2">
        <v>4</v>
      </c>
      <c r="B1437" s="11" t="s">
        <v>26</v>
      </c>
      <c r="C1437" s="7"/>
      <c r="D1437" s="7"/>
    </row>
    <row r="1438" spans="1:4" ht="12.75">
      <c r="A1438" s="5">
        <v>5</v>
      </c>
      <c r="B1438" s="11" t="s">
        <v>11</v>
      </c>
      <c r="C1438" s="13">
        <f>C1436-C1421/1000</f>
        <v>-237.58105999999998</v>
      </c>
      <c r="D1438" s="13"/>
    </row>
    <row r="1439" spans="1:4" ht="12.75">
      <c r="A1439" s="5"/>
      <c r="B1439" s="11"/>
      <c r="C1439" s="13"/>
      <c r="D1439" s="13"/>
    </row>
    <row r="1440" spans="1:4" ht="12.75">
      <c r="A1440" s="12" t="s">
        <v>38</v>
      </c>
      <c r="B1440" s="12"/>
      <c r="C1440" s="28"/>
      <c r="D1440" s="13"/>
    </row>
    <row r="1441" spans="1:4" ht="12.75">
      <c r="A1441" s="28"/>
      <c r="B1441" s="27" t="s">
        <v>39</v>
      </c>
      <c r="C1441" s="28">
        <v>23854.83</v>
      </c>
      <c r="D1441" s="13"/>
    </row>
    <row r="1442" spans="1:4" ht="12.75">
      <c r="A1442" s="5"/>
      <c r="B1442" s="22" t="s">
        <v>40</v>
      </c>
      <c r="C1442" s="28">
        <v>25688.37</v>
      </c>
      <c r="D1442" s="13"/>
    </row>
    <row r="1443" spans="1:4" ht="12.75">
      <c r="A1443" s="5"/>
      <c r="B1443" s="29" t="s">
        <v>11</v>
      </c>
      <c r="C1443" s="30">
        <f>C1442-C1441</f>
        <v>1833.5399999999972</v>
      </c>
      <c r="D1443" s="13"/>
    </row>
    <row r="1444" spans="1:4" ht="12.75">
      <c r="A1444" s="5"/>
      <c r="B1444" s="27" t="s">
        <v>41</v>
      </c>
      <c r="C1444" s="28">
        <v>10411.15</v>
      </c>
      <c r="D1444" s="13"/>
    </row>
    <row r="1445" spans="1:4" ht="12.75">
      <c r="A1445" s="5"/>
      <c r="B1445" s="22" t="s">
        <v>42</v>
      </c>
      <c r="C1445" s="28">
        <v>8783.05</v>
      </c>
      <c r="D1445" s="13"/>
    </row>
    <row r="1446" spans="1:4" ht="12.75">
      <c r="A1446" s="5"/>
      <c r="B1446" s="29" t="s">
        <v>11</v>
      </c>
      <c r="C1446" s="30">
        <f>C1445-C1444</f>
        <v>-1628.1000000000004</v>
      </c>
      <c r="D1446" s="13"/>
    </row>
    <row r="1447" spans="1:4" ht="12.75">
      <c r="A1447" s="5"/>
      <c r="B1447" s="27" t="s">
        <v>43</v>
      </c>
      <c r="C1447" s="28">
        <v>29967.43</v>
      </c>
      <c r="D1447" s="13"/>
    </row>
    <row r="1448" spans="1:4" ht="12.75">
      <c r="A1448" s="5"/>
      <c r="B1448" s="22" t="s">
        <v>44</v>
      </c>
      <c r="C1448" s="28">
        <v>30237.12</v>
      </c>
      <c r="D1448" s="13"/>
    </row>
    <row r="1449" spans="1:4" ht="12.75">
      <c r="A1449" s="5"/>
      <c r="B1449" s="29" t="s">
        <v>11</v>
      </c>
      <c r="C1449" s="30">
        <f>C1448-C1447</f>
        <v>269.6899999999987</v>
      </c>
      <c r="D1449" s="13"/>
    </row>
    <row r="1450" spans="1:4" ht="12.75">
      <c r="A1450" s="12"/>
      <c r="B1450" s="29" t="s">
        <v>45</v>
      </c>
      <c r="C1450" s="32">
        <f>C1449+C1446+C1443</f>
        <v>475.12999999999556</v>
      </c>
      <c r="D1450" s="13"/>
    </row>
    <row r="1451" spans="1:4" ht="12.75">
      <c r="A1451" s="12"/>
      <c r="B1451" s="12"/>
      <c r="C1451" s="28"/>
      <c r="D1451" s="13"/>
    </row>
    <row r="1452" spans="1:4" ht="12.75">
      <c r="A1452" s="12"/>
      <c r="B1452" s="14" t="s">
        <v>46</v>
      </c>
      <c r="C1452" s="45">
        <v>-238.06</v>
      </c>
      <c r="D1452" s="13"/>
    </row>
    <row r="1453" spans="1:4" ht="12.75">
      <c r="A1453" s="5"/>
      <c r="B1453" s="11"/>
      <c r="C1453" s="13"/>
      <c r="D1453" s="13"/>
    </row>
    <row r="1454" spans="1:4" ht="12.75">
      <c r="A1454" s="22" t="s">
        <v>27</v>
      </c>
      <c r="B1454" s="22"/>
      <c r="C1454" s="22"/>
      <c r="D1454" s="22"/>
    </row>
    <row r="1456" spans="1:4" ht="12.75">
      <c r="A1456" s="1" t="s">
        <v>0</v>
      </c>
      <c r="B1456" s="1"/>
      <c r="C1456" s="1"/>
      <c r="D1456" s="1"/>
    </row>
    <row r="1457" spans="1:4" ht="12.75">
      <c r="A1457" s="1" t="s">
        <v>28</v>
      </c>
      <c r="B1457" s="1"/>
      <c r="C1457" s="1"/>
      <c r="D1457" s="1"/>
    </row>
    <row r="1458" spans="1:4" ht="12.75">
      <c r="A1458" s="1" t="s">
        <v>118</v>
      </c>
      <c r="B1458" s="1"/>
      <c r="C1458" s="1"/>
      <c r="D1458" s="1"/>
    </row>
    <row r="1459" spans="1:4" ht="12.75" customHeight="1">
      <c r="A1459" s="2"/>
      <c r="B1459" s="2" t="s">
        <v>3</v>
      </c>
      <c r="C1459" s="3" t="s">
        <v>108</v>
      </c>
      <c r="D1459" s="3"/>
    </row>
    <row r="1460" spans="1:4" ht="12.75">
      <c r="A1460" s="2"/>
      <c r="B1460" s="2"/>
      <c r="C1460" s="4" t="s">
        <v>5</v>
      </c>
      <c r="D1460" s="4" t="s">
        <v>6</v>
      </c>
    </row>
    <row r="1461" spans="1:4" ht="12.75">
      <c r="A1461" s="5">
        <v>1</v>
      </c>
      <c r="B1461" s="6" t="s">
        <v>7</v>
      </c>
      <c r="C1461" s="13">
        <v>2835.6</v>
      </c>
      <c r="D1461" s="13"/>
    </row>
    <row r="1462" spans="1:4" ht="12.75">
      <c r="A1462" s="5">
        <v>2</v>
      </c>
      <c r="B1462" s="8" t="s">
        <v>119</v>
      </c>
      <c r="C1462" s="9" t="s">
        <v>3</v>
      </c>
      <c r="D1462" s="9"/>
    </row>
    <row r="1463" spans="1:4" ht="12.75">
      <c r="A1463" s="5"/>
      <c r="B1463" s="20" t="s">
        <v>69</v>
      </c>
      <c r="C1463" s="10">
        <v>809852.12</v>
      </c>
      <c r="D1463" s="10"/>
    </row>
    <row r="1464" spans="1:4" ht="12.75">
      <c r="A1464" s="5"/>
      <c r="B1464" s="27" t="s">
        <v>70</v>
      </c>
      <c r="C1464" s="10">
        <v>807618.28</v>
      </c>
      <c r="D1464" s="10"/>
    </row>
    <row r="1465" spans="1:4" ht="12.75">
      <c r="A1465" s="5"/>
      <c r="B1465" s="27" t="s">
        <v>11</v>
      </c>
      <c r="C1465" s="10">
        <f>C1464-C1463</f>
        <v>-2233.8399999999674</v>
      </c>
      <c r="D1465" s="10"/>
    </row>
    <row r="1466" spans="1:4" ht="12.75">
      <c r="A1466" s="5">
        <v>3</v>
      </c>
      <c r="B1466" s="11" t="s">
        <v>12</v>
      </c>
      <c r="C1466" s="1" t="s">
        <v>13</v>
      </c>
      <c r="D1466" s="1"/>
    </row>
    <row r="1467" spans="1:4" ht="12.75">
      <c r="A1467" s="12" t="s">
        <v>14</v>
      </c>
      <c r="B1467" s="12"/>
      <c r="C1467" s="13">
        <v>109.33</v>
      </c>
      <c r="D1467" s="13">
        <f>C1467/2835.6/12*1000</f>
        <v>3.2130178210372877</v>
      </c>
    </row>
    <row r="1468" spans="1:4" ht="12.75" customHeight="1">
      <c r="A1468" s="14" t="s">
        <v>15</v>
      </c>
      <c r="B1468" s="14"/>
      <c r="C1468" s="7">
        <f>C1469+C1470+C1471</f>
        <v>333.58000000000004</v>
      </c>
      <c r="D1468" s="13">
        <f>C1468/2835.6/12*1000</f>
        <v>9.8033338035454</v>
      </c>
    </row>
    <row r="1469" spans="1:4" ht="12.75">
      <c r="A1469" s="2"/>
      <c r="B1469" s="15" t="s">
        <v>16</v>
      </c>
      <c r="C1469" s="10">
        <v>154.08</v>
      </c>
      <c r="D1469" s="13">
        <f>C1469/2835.6/12*1000</f>
        <v>4.528142192128651</v>
      </c>
    </row>
    <row r="1470" spans="1:4" ht="12.75">
      <c r="A1470" s="2"/>
      <c r="B1470" s="15" t="s">
        <v>17</v>
      </c>
      <c r="C1470" s="39">
        <v>179.5</v>
      </c>
      <c r="D1470" s="13">
        <f>C1470/2835.6/12*1000</f>
        <v>5.275191611416749</v>
      </c>
    </row>
    <row r="1471" spans="1:4" ht="12.75">
      <c r="A1471" s="18" t="s">
        <v>18</v>
      </c>
      <c r="B1471" s="18"/>
      <c r="C1471" s="17">
        <v>0</v>
      </c>
      <c r="D1471" s="13">
        <f>C1471/2835.6/12*1000</f>
        <v>0</v>
      </c>
    </row>
    <row r="1472" spans="1:4" ht="12.75" customHeight="1">
      <c r="A1472" s="19" t="s">
        <v>19</v>
      </c>
      <c r="B1472" s="19"/>
      <c r="C1472" s="13">
        <f>C1473+C1475+C1474</f>
        <v>207.31</v>
      </c>
      <c r="D1472" s="13">
        <f>C1472/2835.6/12*1000</f>
        <v>6.092478958010063</v>
      </c>
    </row>
    <row r="1473" spans="1:4" ht="12.75">
      <c r="A1473" s="2"/>
      <c r="B1473" s="15" t="s">
        <v>20</v>
      </c>
      <c r="C1473" s="9">
        <v>200.34</v>
      </c>
      <c r="D1473" s="13">
        <f>C1473/2835.6/12*1000</f>
        <v>5.887642826914939</v>
      </c>
    </row>
    <row r="1474" spans="1:4" ht="12.75">
      <c r="A1474" s="2"/>
      <c r="B1474" s="15" t="s">
        <v>21</v>
      </c>
      <c r="C1474" s="10">
        <v>5.82</v>
      </c>
      <c r="D1474" s="13">
        <f>C1474/2835.6/12*1000</f>
        <v>0.1710396388771336</v>
      </c>
    </row>
    <row r="1475" spans="1:4" ht="12.75">
      <c r="A1475" s="2"/>
      <c r="B1475" s="20" t="s">
        <v>22</v>
      </c>
      <c r="C1475" s="10">
        <v>1.15</v>
      </c>
      <c r="D1475" s="13">
        <f>C1475/2835.6/12*1000</f>
        <v>0.03379649221799031</v>
      </c>
    </row>
    <row r="1476" spans="1:4" ht="12.75">
      <c r="A1476" s="12" t="s">
        <v>23</v>
      </c>
      <c r="B1476" s="12"/>
      <c r="C1476" s="13">
        <v>24.23</v>
      </c>
      <c r="D1476" s="13">
        <f>C1476/2835.6/12*1000</f>
        <v>0.7120773969060047</v>
      </c>
    </row>
    <row r="1477" spans="1:4" ht="12.75">
      <c r="A1477" s="21" t="s">
        <v>24</v>
      </c>
      <c r="B1477" s="21"/>
      <c r="C1477" s="1">
        <v>114.83</v>
      </c>
      <c r="D1477" s="13">
        <f>C1477/2835.6/12*1000</f>
        <v>3.3746532186015896</v>
      </c>
    </row>
    <row r="1478" spans="1:4" ht="12.75">
      <c r="A1478" s="2"/>
      <c r="B1478" s="11" t="s">
        <v>25</v>
      </c>
      <c r="C1478" s="7">
        <f>C1467+C1468+C1472+C1476+C1477</f>
        <v>789.2800000000001</v>
      </c>
      <c r="D1478" s="13">
        <f>D1467+D1468+D1472+D1476+D1477</f>
        <v>23.195561198100343</v>
      </c>
    </row>
    <row r="1479" spans="1:4" ht="12.75">
      <c r="A1479" s="2">
        <v>4</v>
      </c>
      <c r="B1479" s="11" t="s">
        <v>26</v>
      </c>
      <c r="C1479" s="7"/>
      <c r="D1479" s="7"/>
    </row>
    <row r="1480" spans="1:4" ht="12.75">
      <c r="A1480" s="5">
        <v>5</v>
      </c>
      <c r="B1480" s="11" t="s">
        <v>11</v>
      </c>
      <c r="C1480" s="13">
        <f>C1478-C1464/1000</f>
        <v>-18.33827999999994</v>
      </c>
      <c r="D1480" s="13"/>
    </row>
    <row r="1481" spans="1:4" ht="12.75">
      <c r="A1481" s="5"/>
      <c r="B1481" s="11"/>
      <c r="C1481" s="13"/>
      <c r="D1481" s="13"/>
    </row>
    <row r="1482" spans="1:4" ht="12.75">
      <c r="A1482" s="12" t="s">
        <v>38</v>
      </c>
      <c r="B1482" s="12"/>
      <c r="C1482" s="28"/>
      <c r="D1482" s="13"/>
    </row>
    <row r="1483" spans="1:4" ht="12.75">
      <c r="A1483" s="28"/>
      <c r="B1483" s="27" t="s">
        <v>39</v>
      </c>
      <c r="C1483" s="28">
        <v>10812.59</v>
      </c>
      <c r="D1483" s="13"/>
    </row>
    <row r="1484" spans="1:4" ht="12.75">
      <c r="A1484" s="5"/>
      <c r="B1484" s="22" t="s">
        <v>40</v>
      </c>
      <c r="C1484" s="28">
        <v>14235.77</v>
      </c>
      <c r="D1484" s="13"/>
    </row>
    <row r="1485" spans="1:4" ht="12.75">
      <c r="A1485" s="5"/>
      <c r="B1485" s="29" t="s">
        <v>11</v>
      </c>
      <c r="C1485" s="30">
        <f>C1484-C1483</f>
        <v>3423.1800000000003</v>
      </c>
      <c r="D1485" s="13"/>
    </row>
    <row r="1486" spans="1:4" ht="12.75">
      <c r="A1486" s="5"/>
      <c r="B1486" s="27" t="s">
        <v>41</v>
      </c>
      <c r="C1486" s="28">
        <v>11822.7</v>
      </c>
      <c r="D1486" s="13"/>
    </row>
    <row r="1487" spans="1:4" ht="12.75">
      <c r="A1487" s="5"/>
      <c r="B1487" s="22" t="s">
        <v>42</v>
      </c>
      <c r="C1487" s="28">
        <v>15585.84</v>
      </c>
      <c r="D1487" s="13"/>
    </row>
    <row r="1488" spans="1:4" ht="12.75">
      <c r="A1488" s="5"/>
      <c r="B1488" s="29" t="s">
        <v>11</v>
      </c>
      <c r="C1488" s="30">
        <f>C1487-C1486</f>
        <v>3763.1399999999994</v>
      </c>
      <c r="D1488" s="13"/>
    </row>
    <row r="1489" spans="1:4" ht="12.75">
      <c r="A1489" s="5"/>
      <c r="B1489" s="27" t="s">
        <v>43</v>
      </c>
      <c r="C1489" s="28">
        <v>39472.24</v>
      </c>
      <c r="D1489" s="13"/>
    </row>
    <row r="1490" spans="1:4" ht="12.75">
      <c r="A1490" s="5"/>
      <c r="B1490" s="22" t="s">
        <v>44</v>
      </c>
      <c r="C1490" s="28">
        <v>39329.95</v>
      </c>
      <c r="D1490" s="13"/>
    </row>
    <row r="1491" spans="1:4" ht="12.75">
      <c r="A1491" s="5"/>
      <c r="B1491" s="29" t="s">
        <v>11</v>
      </c>
      <c r="C1491" s="30">
        <f>C1490-C1489</f>
        <v>-142.29000000000087</v>
      </c>
      <c r="D1491" s="13"/>
    </row>
    <row r="1492" spans="1:4" ht="12.75">
      <c r="A1492" s="12"/>
      <c r="B1492" s="29" t="s">
        <v>45</v>
      </c>
      <c r="C1492" s="32">
        <f>C1491+C1488+C1485</f>
        <v>7044.029999999999</v>
      </c>
      <c r="D1492" s="13"/>
    </row>
    <row r="1493" spans="1:4" ht="12.75">
      <c r="A1493" s="12"/>
      <c r="B1493" s="12"/>
      <c r="C1493" s="28"/>
      <c r="D1493" s="13"/>
    </row>
    <row r="1494" spans="1:4" ht="12.75">
      <c r="A1494" s="12"/>
      <c r="B1494" s="14" t="s">
        <v>46</v>
      </c>
      <c r="C1494" s="42">
        <v>-25.38</v>
      </c>
      <c r="D1494" s="13"/>
    </row>
    <row r="1495" spans="1:4" ht="12.75">
      <c r="A1495" s="22" t="s">
        <v>27</v>
      </c>
      <c r="B1495" s="22"/>
      <c r="C1495" s="22"/>
      <c r="D1495" s="22"/>
    </row>
    <row r="1497" spans="1:4" ht="12.75">
      <c r="A1497" s="1" t="s">
        <v>0</v>
      </c>
      <c r="B1497" s="1"/>
      <c r="C1497" s="1"/>
      <c r="D1497" s="1"/>
    </row>
    <row r="1498" spans="1:4" ht="12.75">
      <c r="A1498" s="1" t="s">
        <v>28</v>
      </c>
      <c r="B1498" s="1"/>
      <c r="C1498" s="1"/>
      <c r="D1498" s="1"/>
    </row>
    <row r="1499" spans="1:4" ht="12.75">
      <c r="A1499" s="1" t="s">
        <v>120</v>
      </c>
      <c r="B1499" s="1"/>
      <c r="C1499" s="1"/>
      <c r="D1499" s="1"/>
    </row>
    <row r="1500" spans="1:4" ht="12.75" customHeight="1">
      <c r="A1500" s="2"/>
      <c r="B1500" s="2" t="s">
        <v>3</v>
      </c>
      <c r="C1500" s="3" t="s">
        <v>108</v>
      </c>
      <c r="D1500" s="3"/>
    </row>
    <row r="1501" spans="1:4" ht="12.75">
      <c r="A1501" s="2"/>
      <c r="B1501" s="2"/>
      <c r="C1501" s="4" t="s">
        <v>5</v>
      </c>
      <c r="D1501" s="4" t="s">
        <v>6</v>
      </c>
    </row>
    <row r="1502" spans="1:4" ht="12.75">
      <c r="A1502" s="5">
        <v>1</v>
      </c>
      <c r="B1502" s="6" t="s">
        <v>7</v>
      </c>
      <c r="C1502" s="13">
        <v>2865.8</v>
      </c>
      <c r="D1502" s="13"/>
    </row>
    <row r="1503" spans="1:4" ht="12.75">
      <c r="A1503" s="5">
        <v>2</v>
      </c>
      <c r="B1503" s="8" t="s">
        <v>121</v>
      </c>
      <c r="C1503" s="9" t="s">
        <v>3</v>
      </c>
      <c r="D1503" s="9"/>
    </row>
    <row r="1504" spans="1:4" ht="12.75">
      <c r="A1504" s="5"/>
      <c r="B1504" s="20" t="s">
        <v>35</v>
      </c>
      <c r="C1504" s="10">
        <v>700391.5</v>
      </c>
      <c r="D1504" s="10"/>
    </row>
    <row r="1505" spans="1:4" ht="12.75">
      <c r="A1505" s="5"/>
      <c r="B1505" s="27" t="s">
        <v>36</v>
      </c>
      <c r="C1505" s="10">
        <v>665176.18</v>
      </c>
      <c r="D1505" s="10"/>
    </row>
    <row r="1506" spans="1:4" ht="12.75">
      <c r="A1506" s="5"/>
      <c r="B1506" s="27" t="s">
        <v>11</v>
      </c>
      <c r="C1506" s="10">
        <f>C1505-C1504</f>
        <v>-35215.31999999995</v>
      </c>
      <c r="D1506" s="10"/>
    </row>
    <row r="1507" spans="1:4" ht="12.75">
      <c r="A1507" s="5">
        <v>3</v>
      </c>
      <c r="B1507" s="11" t="s">
        <v>12</v>
      </c>
      <c r="C1507" s="1" t="s">
        <v>13</v>
      </c>
      <c r="D1507" s="1"/>
    </row>
    <row r="1508" spans="1:4" ht="12.75">
      <c r="A1508" s="12" t="s">
        <v>14</v>
      </c>
      <c r="B1508" s="12"/>
      <c r="C1508" s="13">
        <v>94.55</v>
      </c>
      <c r="D1508" s="13">
        <f>C1508/2865.8/12*1000</f>
        <v>2.7493777188452317</v>
      </c>
    </row>
    <row r="1509" spans="1:4" ht="12.75" customHeight="1">
      <c r="A1509" s="14" t="s">
        <v>15</v>
      </c>
      <c r="B1509" s="14"/>
      <c r="C1509" s="7">
        <f>C1510+C1511+C1512</f>
        <v>265.1</v>
      </c>
      <c r="D1509" s="13">
        <f>C1509/2865.8/12*1000</f>
        <v>7.708725893874893</v>
      </c>
    </row>
    <row r="1510" spans="1:4" ht="12.75">
      <c r="A1510" s="2"/>
      <c r="B1510" s="15" t="s">
        <v>16</v>
      </c>
      <c r="C1510" s="10">
        <v>153.82</v>
      </c>
      <c r="D1510" s="13">
        <f>C1510/2865.8/12*1000</f>
        <v>4.4728638890827455</v>
      </c>
    </row>
    <row r="1511" spans="1:4" ht="12.75">
      <c r="A1511" s="2"/>
      <c r="B1511" s="15" t="s">
        <v>17</v>
      </c>
      <c r="C1511" s="39">
        <v>111.28</v>
      </c>
      <c r="D1511" s="13">
        <f>C1511/2865.8/12*1000</f>
        <v>3.2358620047921463</v>
      </c>
    </row>
    <row r="1512" spans="1:4" ht="12.75">
      <c r="A1512" s="18" t="s">
        <v>18</v>
      </c>
      <c r="B1512" s="18"/>
      <c r="C1512" s="17">
        <v>0</v>
      </c>
      <c r="D1512" s="13">
        <f>C1512/2865.8/12*1000</f>
        <v>0</v>
      </c>
    </row>
    <row r="1513" spans="1:4" ht="12.75" customHeight="1">
      <c r="A1513" s="19" t="s">
        <v>19</v>
      </c>
      <c r="B1513" s="19"/>
      <c r="C1513" s="13">
        <f>C1514+C1516+C1515</f>
        <v>225.45</v>
      </c>
      <c r="D1513" s="13">
        <f>C1513/2865.8/12*1000</f>
        <v>6.555761044036569</v>
      </c>
    </row>
    <row r="1514" spans="1:4" ht="12.75">
      <c r="A1514" s="2"/>
      <c r="B1514" s="15" t="s">
        <v>20</v>
      </c>
      <c r="C1514" s="9">
        <v>221.77</v>
      </c>
      <c r="D1514" s="13">
        <f>C1514/2865.8/12*1000</f>
        <v>6.448751948263428</v>
      </c>
    </row>
    <row r="1515" spans="1:4" ht="12.75">
      <c r="A1515" s="2"/>
      <c r="B1515" s="15" t="s">
        <v>21</v>
      </c>
      <c r="C1515" s="10">
        <v>1.98</v>
      </c>
      <c r="D1515" s="13">
        <f>C1515/2865.8/12*1000</f>
        <v>0.057575546095331144</v>
      </c>
    </row>
    <row r="1516" spans="1:4" ht="12.75">
      <c r="A1516" s="2"/>
      <c r="B1516" s="20" t="s">
        <v>22</v>
      </c>
      <c r="C1516" s="10">
        <v>1.7000000000000002</v>
      </c>
      <c r="D1516" s="13">
        <f>C1516/2865.8/12*1000</f>
        <v>0.04943354967780957</v>
      </c>
    </row>
    <row r="1517" spans="1:4" ht="12.75">
      <c r="A1517" s="12" t="s">
        <v>23</v>
      </c>
      <c r="B1517" s="12"/>
      <c r="C1517" s="13">
        <v>19.96</v>
      </c>
      <c r="D1517" s="13">
        <f>C1517/2865.8/12*1000</f>
        <v>0.5804080303347523</v>
      </c>
    </row>
    <row r="1518" spans="1:4" ht="12.75">
      <c r="A1518" s="21" t="s">
        <v>24</v>
      </c>
      <c r="B1518" s="21"/>
      <c r="C1518" s="1">
        <v>116.05</v>
      </c>
      <c r="D1518" s="13">
        <f>C1518/2865.8/12*1000</f>
        <v>3.3745667294763533</v>
      </c>
    </row>
    <row r="1519" spans="1:4" ht="12.75">
      <c r="A1519" s="2"/>
      <c r="B1519" s="11" t="s">
        <v>25</v>
      </c>
      <c r="C1519" s="7">
        <f>C1508+C1509+C1513+C1517+C1518</f>
        <v>721.11</v>
      </c>
      <c r="D1519" s="13">
        <f>C1519/2865.8/12*1000</f>
        <v>20.968839416567796</v>
      </c>
    </row>
    <row r="1520" spans="1:4" ht="12.75">
      <c r="A1520" s="2">
        <v>4</v>
      </c>
      <c r="B1520" s="11" t="s">
        <v>26</v>
      </c>
      <c r="C1520" s="7"/>
      <c r="D1520" s="7"/>
    </row>
    <row r="1521" spans="1:4" ht="12.75">
      <c r="A1521" s="5">
        <v>5</v>
      </c>
      <c r="B1521" s="11" t="s">
        <v>11</v>
      </c>
      <c r="C1521" s="13">
        <f>C1519-C1505/1000</f>
        <v>55.93381999999997</v>
      </c>
      <c r="D1521" s="13"/>
    </row>
    <row r="1522" spans="1:4" ht="12.75">
      <c r="A1522" s="5"/>
      <c r="B1522" s="11"/>
      <c r="C1522" s="13"/>
      <c r="D1522" s="13"/>
    </row>
    <row r="1523" spans="1:4" ht="12.75">
      <c r="A1523" s="12" t="s">
        <v>38</v>
      </c>
      <c r="B1523" s="12"/>
      <c r="C1523" s="28" t="s">
        <v>5</v>
      </c>
      <c r="D1523" s="13"/>
    </row>
    <row r="1524" spans="1:4" ht="12.75">
      <c r="A1524" s="28"/>
      <c r="B1524" s="27" t="s">
        <v>39</v>
      </c>
      <c r="C1524" s="28">
        <v>5974.12</v>
      </c>
      <c r="D1524" s="13"/>
    </row>
    <row r="1525" spans="1:4" ht="12.75">
      <c r="A1525" s="5"/>
      <c r="B1525" s="22" t="s">
        <v>40</v>
      </c>
      <c r="C1525" s="28">
        <v>5644.24</v>
      </c>
      <c r="D1525" s="13"/>
    </row>
    <row r="1526" spans="1:4" ht="12.75">
      <c r="A1526" s="5"/>
      <c r="B1526" s="29" t="s">
        <v>11</v>
      </c>
      <c r="C1526" s="30">
        <f>C1525-C1524</f>
        <v>-329.8800000000001</v>
      </c>
      <c r="D1526" s="13"/>
    </row>
    <row r="1527" spans="1:4" ht="12.75">
      <c r="A1527" s="5"/>
      <c r="B1527" s="27" t="s">
        <v>41</v>
      </c>
      <c r="C1527" s="28">
        <v>7058.07</v>
      </c>
      <c r="D1527" s="13"/>
    </row>
    <row r="1528" spans="1:4" ht="12.75">
      <c r="A1528" s="5"/>
      <c r="B1528" s="22" t="s">
        <v>42</v>
      </c>
      <c r="C1528" s="28">
        <v>6649.24</v>
      </c>
      <c r="D1528" s="13"/>
    </row>
    <row r="1529" spans="1:4" ht="12.75">
      <c r="A1529" s="5"/>
      <c r="B1529" s="29" t="s">
        <v>11</v>
      </c>
      <c r="C1529" s="30">
        <f>C1528-C1527</f>
        <v>-408.8299999999999</v>
      </c>
      <c r="D1529" s="13"/>
    </row>
    <row r="1530" spans="1:4" ht="12.75">
      <c r="A1530" s="5"/>
      <c r="B1530" s="27" t="s">
        <v>43</v>
      </c>
      <c r="C1530" s="28">
        <v>4527.91</v>
      </c>
      <c r="D1530" s="13"/>
    </row>
    <row r="1531" spans="1:4" ht="12.75">
      <c r="A1531" s="5"/>
      <c r="B1531" s="22" t="s">
        <v>44</v>
      </c>
      <c r="C1531" s="28">
        <v>3791.91</v>
      </c>
      <c r="D1531" s="13"/>
    </row>
    <row r="1532" spans="1:4" ht="12.75">
      <c r="A1532" s="5"/>
      <c r="B1532" s="29" t="s">
        <v>11</v>
      </c>
      <c r="C1532" s="30">
        <f>C1531-C1530</f>
        <v>-736</v>
      </c>
      <c r="D1532" s="13"/>
    </row>
    <row r="1533" spans="1:4" ht="12.75">
      <c r="A1533" s="12"/>
      <c r="B1533" s="29" t="s">
        <v>45</v>
      </c>
      <c r="C1533" s="32">
        <f>C1532+C1529+C1526</f>
        <v>-1474.71</v>
      </c>
      <c r="D1533" s="13"/>
    </row>
    <row r="1534" spans="1:4" ht="12.75">
      <c r="A1534" s="12"/>
      <c r="B1534" s="12"/>
      <c r="C1534" s="28"/>
      <c r="D1534" s="13"/>
    </row>
    <row r="1535" spans="1:4" ht="12.75">
      <c r="A1535" s="12"/>
      <c r="B1535" s="14" t="s">
        <v>49</v>
      </c>
      <c r="C1535" s="42" t="s">
        <v>122</v>
      </c>
      <c r="D1535" s="13"/>
    </row>
    <row r="1536" spans="1:4" ht="12.75">
      <c r="A1536" s="22" t="s">
        <v>27</v>
      </c>
      <c r="B1536" s="22"/>
      <c r="C1536" s="22"/>
      <c r="D1536" s="22"/>
    </row>
    <row r="1538" spans="1:4" ht="12.75">
      <c r="A1538" s="1" t="s">
        <v>0</v>
      </c>
      <c r="B1538" s="1"/>
      <c r="C1538" s="1"/>
      <c r="D1538" s="1"/>
    </row>
    <row r="1539" spans="1:4" ht="12.75">
      <c r="A1539" s="1" t="s">
        <v>28</v>
      </c>
      <c r="B1539" s="1"/>
      <c r="C1539" s="1"/>
      <c r="D1539" s="1"/>
    </row>
    <row r="1540" spans="1:4" ht="12.75">
      <c r="A1540" s="1" t="s">
        <v>123</v>
      </c>
      <c r="B1540" s="1"/>
      <c r="C1540" s="1"/>
      <c r="D1540" s="1"/>
    </row>
    <row r="1541" spans="1:4" ht="12.75" customHeight="1">
      <c r="A1541" s="2"/>
      <c r="B1541" s="2" t="s">
        <v>3</v>
      </c>
      <c r="C1541" s="3" t="s">
        <v>108</v>
      </c>
      <c r="D1541" s="3"/>
    </row>
    <row r="1542" spans="1:4" ht="12.75">
      <c r="A1542" s="2"/>
      <c r="B1542" s="2"/>
      <c r="C1542" s="4" t="s">
        <v>5</v>
      </c>
      <c r="D1542" s="4" t="s">
        <v>6</v>
      </c>
    </row>
    <row r="1543" spans="1:4" ht="12.75">
      <c r="A1543" s="5">
        <v>1</v>
      </c>
      <c r="B1543" s="6" t="s">
        <v>7</v>
      </c>
      <c r="C1543" s="13">
        <v>2817.6</v>
      </c>
      <c r="D1543" s="13"/>
    </row>
    <row r="1544" spans="1:4" ht="12.75">
      <c r="A1544" s="5">
        <v>2</v>
      </c>
      <c r="B1544" s="8" t="s">
        <v>51</v>
      </c>
      <c r="C1544" s="9" t="s">
        <v>3</v>
      </c>
      <c r="D1544" s="9"/>
    </row>
    <row r="1545" spans="1:4" ht="12.75">
      <c r="A1545" s="5"/>
      <c r="B1545" s="20" t="s">
        <v>35</v>
      </c>
      <c r="C1545" s="10">
        <v>730284.72</v>
      </c>
      <c r="D1545" s="10"/>
    </row>
    <row r="1546" spans="1:4" ht="12.75">
      <c r="A1546" s="5"/>
      <c r="B1546" s="27" t="s">
        <v>36</v>
      </c>
      <c r="C1546" s="10">
        <v>695067.29</v>
      </c>
      <c r="D1546" s="10"/>
    </row>
    <row r="1547" spans="1:4" ht="12.75">
      <c r="A1547" s="5"/>
      <c r="B1547" s="27" t="s">
        <v>11</v>
      </c>
      <c r="C1547" s="10">
        <f>C1546-C1545</f>
        <v>-35217.429999999935</v>
      </c>
      <c r="D1547" s="10"/>
    </row>
    <row r="1548" spans="1:4" ht="12.75">
      <c r="A1548" s="5">
        <v>3</v>
      </c>
      <c r="B1548" s="11" t="s">
        <v>12</v>
      </c>
      <c r="C1548" s="1" t="s">
        <v>13</v>
      </c>
      <c r="D1548" s="1"/>
    </row>
    <row r="1549" spans="1:4" ht="12.75">
      <c r="A1549" s="12" t="s">
        <v>14</v>
      </c>
      <c r="B1549" s="12"/>
      <c r="C1549" s="13">
        <v>98.59</v>
      </c>
      <c r="D1549" s="13">
        <f>C1549/2817.6/12*1000</f>
        <v>2.9158976907060388</v>
      </c>
    </row>
    <row r="1550" spans="1:4" ht="12.75" customHeight="1">
      <c r="A1550" s="14" t="s">
        <v>15</v>
      </c>
      <c r="B1550" s="14"/>
      <c r="C1550" s="7">
        <f>C1551+C1552+C1553</f>
        <v>249.7</v>
      </c>
      <c r="D1550" s="13">
        <f>C1550/2817.6/12*1000</f>
        <v>7.3851268218815065</v>
      </c>
    </row>
    <row r="1551" spans="1:4" ht="12.75">
      <c r="A1551" s="2"/>
      <c r="B1551" s="15" t="s">
        <v>16</v>
      </c>
      <c r="C1551" s="10">
        <v>151.2</v>
      </c>
      <c r="D1551" s="13">
        <f>C1551/2817.6/12*1000</f>
        <v>4.4718909710391825</v>
      </c>
    </row>
    <row r="1552" spans="1:4" ht="12.75">
      <c r="A1552" s="2"/>
      <c r="B1552" s="15" t="s">
        <v>17</v>
      </c>
      <c r="C1552" s="39">
        <v>98.5</v>
      </c>
      <c r="D1552" s="13">
        <f>C1552/2817.6/12*1000</f>
        <v>2.9132358508423244</v>
      </c>
    </row>
    <row r="1553" spans="1:4" ht="12.75">
      <c r="A1553" s="18" t="s">
        <v>18</v>
      </c>
      <c r="B1553" s="18"/>
      <c r="C1553" s="17">
        <v>0</v>
      </c>
      <c r="D1553" s="13">
        <f>C1553/2817.6/12*1000</f>
        <v>0</v>
      </c>
    </row>
    <row r="1554" spans="1:4" ht="12.75" customHeight="1">
      <c r="A1554" s="19" t="s">
        <v>19</v>
      </c>
      <c r="B1554" s="19"/>
      <c r="C1554" s="13">
        <f>C1555+C1557+C1556</f>
        <v>195.24999999999997</v>
      </c>
      <c r="D1554" s="13">
        <f>C1554/2817.6/12*1000</f>
        <v>5.7747137043346575</v>
      </c>
    </row>
    <row r="1555" spans="1:4" ht="12.75">
      <c r="A1555" s="2"/>
      <c r="B1555" s="15" t="s">
        <v>20</v>
      </c>
      <c r="C1555" s="9">
        <v>187.2</v>
      </c>
      <c r="D1555" s="13">
        <f>C1555/2817.6/12*1000</f>
        <v>5.5366269165247015</v>
      </c>
    </row>
    <row r="1556" spans="1:4" ht="12.75">
      <c r="A1556" s="2"/>
      <c r="B1556" s="15" t="s">
        <v>21</v>
      </c>
      <c r="C1556" s="10">
        <v>6.35</v>
      </c>
      <c r="D1556" s="13">
        <f>C1556/2817.6/12*1000</f>
        <v>0.18780759038425138</v>
      </c>
    </row>
    <row r="1557" spans="1:4" ht="12.75">
      <c r="A1557" s="2"/>
      <c r="B1557" s="20" t="s">
        <v>22</v>
      </c>
      <c r="C1557" s="10">
        <v>1.7000000000000002</v>
      </c>
      <c r="D1557" s="13">
        <f>C1557/2817.6/12*1000</f>
        <v>0.050279197425705094</v>
      </c>
    </row>
    <row r="1558" spans="1:4" ht="12.75">
      <c r="A1558" s="12" t="s">
        <v>23</v>
      </c>
      <c r="B1558" s="12"/>
      <c r="C1558" s="13">
        <v>20.85</v>
      </c>
      <c r="D1558" s="13">
        <f>C1558/2817.6/12*1000</f>
        <v>0.6166595684270302</v>
      </c>
    </row>
    <row r="1559" spans="1:4" ht="12.75">
      <c r="A1559" s="21" t="s">
        <v>24</v>
      </c>
      <c r="B1559" s="21"/>
      <c r="C1559" s="1">
        <v>93.64</v>
      </c>
      <c r="D1559" s="13">
        <f>C1559/2817.6/12*1000</f>
        <v>2.7694964982017796</v>
      </c>
    </row>
    <row r="1560" spans="1:4" ht="12.75">
      <c r="A1560" s="2"/>
      <c r="B1560" s="11" t="s">
        <v>25</v>
      </c>
      <c r="C1560" s="7">
        <f>C1549+C1550+C1554+C1558+C1559</f>
        <v>658.03</v>
      </c>
      <c r="D1560" s="13">
        <f>D1549+D1550+D1554+D1558+D1559</f>
        <v>19.461894283551015</v>
      </c>
    </row>
    <row r="1561" spans="1:4" ht="12.75">
      <c r="A1561" s="2">
        <v>4</v>
      </c>
      <c r="B1561" s="11" t="s">
        <v>26</v>
      </c>
      <c r="C1561" s="7"/>
      <c r="D1561" s="7"/>
    </row>
    <row r="1562" spans="1:4" ht="12.75">
      <c r="A1562" s="5">
        <v>5</v>
      </c>
      <c r="B1562" s="11" t="s">
        <v>11</v>
      </c>
      <c r="C1562" s="13">
        <f>C1560-C1546/1000</f>
        <v>-37.0372900000001</v>
      </c>
      <c r="D1562" s="13"/>
    </row>
    <row r="1563" spans="1:4" ht="12.75">
      <c r="A1563" s="5"/>
      <c r="B1563" s="11"/>
      <c r="C1563" s="13"/>
      <c r="D1563" s="13"/>
    </row>
    <row r="1564" spans="1:4" ht="12.75">
      <c r="A1564" s="12" t="s">
        <v>38</v>
      </c>
      <c r="B1564" s="12"/>
      <c r="C1564" s="28"/>
      <c r="D1564" s="13"/>
    </row>
    <row r="1565" spans="1:4" ht="12.75">
      <c r="A1565" s="28"/>
      <c r="B1565" s="27" t="s">
        <v>39</v>
      </c>
      <c r="C1565" s="28">
        <v>12674.47</v>
      </c>
      <c r="D1565" s="13"/>
    </row>
    <row r="1566" spans="1:4" ht="12.75">
      <c r="A1566" s="5"/>
      <c r="B1566" s="22" t="s">
        <v>40</v>
      </c>
      <c r="C1566" s="28">
        <v>13444.9</v>
      </c>
      <c r="D1566" s="13"/>
    </row>
    <row r="1567" spans="1:4" ht="12.75">
      <c r="A1567" s="5"/>
      <c r="B1567" s="29" t="s">
        <v>11</v>
      </c>
      <c r="C1567" s="30">
        <f>C1566-C1565</f>
        <v>770.4300000000003</v>
      </c>
      <c r="D1567" s="13"/>
    </row>
    <row r="1568" spans="1:4" ht="12.75">
      <c r="A1568" s="5"/>
      <c r="B1568" s="27" t="s">
        <v>41</v>
      </c>
      <c r="C1568" s="28">
        <v>13967.76</v>
      </c>
      <c r="D1568" s="13"/>
    </row>
    <row r="1569" spans="1:4" ht="12.75">
      <c r="A1569" s="5"/>
      <c r="B1569" s="22" t="s">
        <v>42</v>
      </c>
      <c r="C1569" s="28">
        <v>14701.26</v>
      </c>
      <c r="D1569" s="13"/>
    </row>
    <row r="1570" spans="1:4" ht="12.75">
      <c r="A1570" s="5"/>
      <c r="B1570" s="29" t="s">
        <v>11</v>
      </c>
      <c r="C1570" s="30">
        <f>C1569-C1568</f>
        <v>733.5</v>
      </c>
      <c r="D1570" s="13"/>
    </row>
    <row r="1571" spans="1:4" ht="12.75">
      <c r="A1571" s="5"/>
      <c r="B1571" s="27" t="s">
        <v>43</v>
      </c>
      <c r="C1571" s="28">
        <v>37890.1</v>
      </c>
      <c r="D1571" s="13"/>
    </row>
    <row r="1572" spans="1:4" ht="12.75">
      <c r="A1572" s="5"/>
      <c r="B1572" s="22" t="s">
        <v>44</v>
      </c>
      <c r="C1572" s="28">
        <v>36563.16</v>
      </c>
      <c r="D1572" s="13"/>
    </row>
    <row r="1573" spans="1:4" ht="12.75">
      <c r="A1573" s="5"/>
      <c r="B1573" s="29" t="s">
        <v>11</v>
      </c>
      <c r="C1573" s="30">
        <f>C1572-C1571</f>
        <v>-1326.939999999995</v>
      </c>
      <c r="D1573" s="13"/>
    </row>
    <row r="1574" spans="1:4" ht="12.75">
      <c r="A1574" s="12"/>
      <c r="B1574" s="29" t="s">
        <v>45</v>
      </c>
      <c r="C1574" s="32">
        <f>C1573+C1570+C1567</f>
        <v>176.99000000000524</v>
      </c>
      <c r="D1574" s="13"/>
    </row>
    <row r="1575" spans="1:4" ht="12.75">
      <c r="A1575" s="12"/>
      <c r="B1575" s="12"/>
      <c r="C1575" s="28"/>
      <c r="D1575" s="13"/>
    </row>
    <row r="1576" spans="1:4" ht="12.75">
      <c r="A1576" s="12"/>
      <c r="B1576" s="14" t="s">
        <v>46</v>
      </c>
      <c r="C1576" s="42">
        <v>-37.22</v>
      </c>
      <c r="D1576" s="13"/>
    </row>
    <row r="1577" spans="1:4" ht="12.75">
      <c r="A1577" s="22" t="s">
        <v>27</v>
      </c>
      <c r="B1577" s="22"/>
      <c r="C1577" s="22"/>
      <c r="D1577" s="22"/>
    </row>
    <row r="1578" spans="1:2" ht="12.75">
      <c r="A1578" s="46"/>
      <c r="B1578" s="46"/>
    </row>
    <row r="1579" spans="1:4" ht="12.75">
      <c r="A1579" s="25"/>
      <c r="B1579" s="34"/>
      <c r="D1579" s="47"/>
    </row>
    <row r="1580" spans="1:4" ht="12.75">
      <c r="A1580" s="1" t="s">
        <v>0</v>
      </c>
      <c r="B1580" s="1"/>
      <c r="C1580" s="1"/>
      <c r="D1580" s="1"/>
    </row>
    <row r="1581" spans="1:4" ht="12.75">
      <c r="A1581" s="1" t="s">
        <v>28</v>
      </c>
      <c r="B1581" s="1"/>
      <c r="C1581" s="1"/>
      <c r="D1581" s="1"/>
    </row>
    <row r="1582" spans="1:4" ht="12.75">
      <c r="A1582" s="1" t="s">
        <v>124</v>
      </c>
      <c r="B1582" s="1"/>
      <c r="C1582" s="1"/>
      <c r="D1582" s="1"/>
    </row>
    <row r="1583" spans="1:4" ht="12.75" customHeight="1">
      <c r="A1583" s="2"/>
      <c r="B1583" s="2" t="s">
        <v>3</v>
      </c>
      <c r="C1583" s="3" t="s">
        <v>108</v>
      </c>
      <c r="D1583" s="3"/>
    </row>
    <row r="1584" spans="1:4" ht="12.75">
      <c r="A1584" s="2"/>
      <c r="B1584" s="2"/>
      <c r="C1584" s="4" t="s">
        <v>5</v>
      </c>
      <c r="D1584" s="4" t="s">
        <v>6</v>
      </c>
    </row>
    <row r="1585" spans="1:4" ht="12.75">
      <c r="A1585" s="5">
        <v>1</v>
      </c>
      <c r="B1585" s="6" t="s">
        <v>7</v>
      </c>
      <c r="C1585" s="13">
        <v>746.65</v>
      </c>
      <c r="D1585" s="13"/>
    </row>
    <row r="1586" spans="1:4" ht="12.75">
      <c r="A1586" s="5">
        <v>2</v>
      </c>
      <c r="B1586" s="8" t="s">
        <v>63</v>
      </c>
      <c r="C1586" s="9" t="s">
        <v>3</v>
      </c>
      <c r="D1586" s="9"/>
    </row>
    <row r="1587" spans="1:4" ht="12.75">
      <c r="A1587" s="5"/>
      <c r="B1587" s="27" t="s">
        <v>9</v>
      </c>
      <c r="C1587" s="10">
        <v>206906.28</v>
      </c>
      <c r="D1587" s="10"/>
    </row>
    <row r="1588" spans="1:4" ht="12.75">
      <c r="A1588" s="5"/>
      <c r="B1588" s="27" t="s">
        <v>10</v>
      </c>
      <c r="C1588" s="10">
        <v>154460.79</v>
      </c>
      <c r="D1588" s="10"/>
    </row>
    <row r="1589" spans="1:4" ht="12.75">
      <c r="A1589" s="5"/>
      <c r="B1589" s="27" t="s">
        <v>11</v>
      </c>
      <c r="C1589" s="10">
        <f>C1588-C1587</f>
        <v>-52445.48999999999</v>
      </c>
      <c r="D1589" s="10"/>
    </row>
    <row r="1590" spans="1:4" ht="12.75">
      <c r="A1590" s="5">
        <v>3</v>
      </c>
      <c r="B1590" s="11" t="s">
        <v>12</v>
      </c>
      <c r="C1590" s="1" t="s">
        <v>13</v>
      </c>
      <c r="D1590" s="1"/>
    </row>
    <row r="1591" spans="1:4" ht="12.75">
      <c r="A1591" s="12" t="s">
        <v>14</v>
      </c>
      <c r="B1591" s="12"/>
      <c r="C1591" s="13">
        <v>27.93</v>
      </c>
      <c r="D1591" s="13">
        <f>C1591/746.65/12*1000</f>
        <v>3.1172570816312866</v>
      </c>
    </row>
    <row r="1592" spans="1:4" ht="12.75" customHeight="1">
      <c r="A1592" s="14" t="s">
        <v>15</v>
      </c>
      <c r="B1592" s="14"/>
      <c r="C1592" s="7">
        <f>C1593+C1594+C1595</f>
        <v>57.83</v>
      </c>
      <c r="D1592" s="13">
        <f>C1592/746.65/12*1000</f>
        <v>6.454385142525503</v>
      </c>
    </row>
    <row r="1593" spans="1:4" ht="12.75">
      <c r="A1593" s="2"/>
      <c r="B1593" s="15" t="s">
        <v>16</v>
      </c>
      <c r="C1593" s="10">
        <v>40.09</v>
      </c>
      <c r="D1593" s="13">
        <f>C1593/746.65/12*1000</f>
        <v>4.4744302328176975</v>
      </c>
    </row>
    <row r="1594" spans="1:4" ht="12.75">
      <c r="A1594" s="2"/>
      <c r="B1594" s="15" t="s">
        <v>17</v>
      </c>
      <c r="C1594" s="17">
        <v>17.74</v>
      </c>
      <c r="D1594" s="13">
        <f>C1594/746.65/12*1000</f>
        <v>1.979954909707806</v>
      </c>
    </row>
    <row r="1595" spans="1:4" ht="12.75">
      <c r="A1595" s="18" t="s">
        <v>18</v>
      </c>
      <c r="B1595" s="18"/>
      <c r="C1595" s="17">
        <v>0</v>
      </c>
      <c r="D1595" s="13">
        <f>C1595/746.65/12*1000</f>
        <v>0</v>
      </c>
    </row>
    <row r="1596" spans="1:4" ht="12.75" customHeight="1">
      <c r="A1596" s="19" t="s">
        <v>19</v>
      </c>
      <c r="B1596" s="19"/>
      <c r="C1596" s="13">
        <f>C1597+C1599+C1598</f>
        <v>52.78</v>
      </c>
      <c r="D1596" s="13">
        <f>C1596/746.65/12*1000</f>
        <v>5.890756490100226</v>
      </c>
    </row>
    <row r="1597" spans="1:4" ht="12.75">
      <c r="A1597" s="2"/>
      <c r="B1597" s="15" t="s">
        <v>20</v>
      </c>
      <c r="C1597" s="9">
        <v>51.6</v>
      </c>
      <c r="D1597" s="13">
        <f>C1597/746.65/12*1000</f>
        <v>5.759057121810755</v>
      </c>
    </row>
    <row r="1598" spans="1:4" ht="12.75">
      <c r="A1598" s="2"/>
      <c r="B1598" s="15" t="s">
        <v>21</v>
      </c>
      <c r="C1598" s="10">
        <v>1.18</v>
      </c>
      <c r="D1598" s="13">
        <f>C1598/746.65/12*1000</f>
        <v>0.13169936828947074</v>
      </c>
    </row>
    <row r="1599" spans="1:4" ht="12.75">
      <c r="A1599" s="2"/>
      <c r="B1599" s="20" t="s">
        <v>22</v>
      </c>
      <c r="C1599" s="10">
        <v>0</v>
      </c>
      <c r="D1599" s="13">
        <f>C1599/746.65/12*1000</f>
        <v>0</v>
      </c>
    </row>
    <row r="1600" spans="1:4" ht="12.75">
      <c r="A1600" s="12" t="s">
        <v>23</v>
      </c>
      <c r="B1600" s="12"/>
      <c r="C1600" s="13">
        <v>4.63</v>
      </c>
      <c r="D1600" s="13">
        <f>C1600/746.65/12*1000</f>
        <v>0.5167526060849573</v>
      </c>
    </row>
    <row r="1601" spans="1:4" ht="12.75">
      <c r="A1601" s="21" t="s">
        <v>24</v>
      </c>
      <c r="B1601" s="21"/>
      <c r="C1601" s="7">
        <v>30.25</v>
      </c>
      <c r="D1601" s="13">
        <f>C1601/746.65/12*1000</f>
        <v>3.3761914328444833</v>
      </c>
    </row>
    <row r="1602" spans="1:4" ht="12.75">
      <c r="A1602" s="2"/>
      <c r="B1602" s="11" t="s">
        <v>25</v>
      </c>
      <c r="C1602" s="13">
        <f>C1591+C1592+C1596+C1600+C1601</f>
        <v>173.42</v>
      </c>
      <c r="D1602" s="13">
        <f>D1591+D1592+D1596+D1600+D1601</f>
        <v>19.355342753186456</v>
      </c>
    </row>
    <row r="1603" spans="1:4" ht="12.75">
      <c r="A1603" s="2">
        <v>4</v>
      </c>
      <c r="B1603" s="11" t="s">
        <v>26</v>
      </c>
      <c r="C1603" s="7"/>
      <c r="D1603" s="7"/>
    </row>
    <row r="1604" spans="1:4" ht="12.75">
      <c r="A1604" s="5">
        <v>5</v>
      </c>
      <c r="B1604" s="11" t="s">
        <v>11</v>
      </c>
      <c r="C1604" s="13">
        <f>C1602-C1588/1000</f>
        <v>18.959209999999985</v>
      </c>
      <c r="D1604" s="13"/>
    </row>
    <row r="1605" spans="1:4" ht="12.75">
      <c r="A1605" s="5"/>
      <c r="B1605" s="11"/>
      <c r="C1605" s="13"/>
      <c r="D1605" s="13"/>
    </row>
    <row r="1606" spans="1:4" ht="12.75">
      <c r="A1606" s="22" t="s">
        <v>27</v>
      </c>
      <c r="B1606" s="22"/>
      <c r="C1606" s="22"/>
      <c r="D1606" s="22"/>
    </row>
    <row r="1608" spans="1:4" ht="12.75">
      <c r="A1608" s="1" t="s">
        <v>0</v>
      </c>
      <c r="B1608" s="1"/>
      <c r="C1608" s="1"/>
      <c r="D1608" s="1"/>
    </row>
    <row r="1609" spans="1:4" ht="12.75">
      <c r="A1609" s="1" t="s">
        <v>28</v>
      </c>
      <c r="B1609" s="1"/>
      <c r="C1609" s="1"/>
      <c r="D1609" s="1"/>
    </row>
    <row r="1610" spans="1:4" ht="12.75">
      <c r="A1610" s="1" t="s">
        <v>125</v>
      </c>
      <c r="B1610" s="1"/>
      <c r="C1610" s="1"/>
      <c r="D1610" s="1"/>
    </row>
    <row r="1611" spans="1:4" ht="12.75" customHeight="1">
      <c r="A1611" s="2"/>
      <c r="B1611" s="2" t="s">
        <v>3</v>
      </c>
      <c r="C1611" s="3" t="s">
        <v>108</v>
      </c>
      <c r="D1611" s="3"/>
    </row>
    <row r="1612" spans="1:4" ht="12.75">
      <c r="A1612" s="2"/>
      <c r="B1612" s="2"/>
      <c r="C1612" s="4" t="s">
        <v>5</v>
      </c>
      <c r="D1612" s="4" t="s">
        <v>6</v>
      </c>
    </row>
    <row r="1613" spans="1:4" ht="12.75">
      <c r="A1613" s="5">
        <v>1</v>
      </c>
      <c r="B1613" s="6" t="s">
        <v>7</v>
      </c>
      <c r="C1613" s="13">
        <v>1735.3</v>
      </c>
      <c r="D1613" s="13"/>
    </row>
    <row r="1614" spans="1:4" ht="12.75">
      <c r="A1614" s="5">
        <v>2</v>
      </c>
      <c r="B1614" s="8" t="s">
        <v>119</v>
      </c>
      <c r="C1614" s="9" t="s">
        <v>3</v>
      </c>
      <c r="D1614" s="9"/>
    </row>
    <row r="1615" spans="1:4" ht="12.75">
      <c r="A1615" s="5"/>
      <c r="B1615" s="20" t="s">
        <v>69</v>
      </c>
      <c r="C1615" s="10">
        <v>686064.2</v>
      </c>
      <c r="D1615" s="10"/>
    </row>
    <row r="1616" spans="1:4" ht="12.75">
      <c r="A1616" s="5"/>
      <c r="B1616" s="27" t="s">
        <v>70</v>
      </c>
      <c r="C1616" s="10">
        <v>665692.15</v>
      </c>
      <c r="D1616" s="10"/>
    </row>
    <row r="1617" spans="1:4" ht="12.75">
      <c r="A1617" s="5"/>
      <c r="B1617" s="27" t="s">
        <v>11</v>
      </c>
      <c r="C1617" s="10">
        <f>C1616-C1615</f>
        <v>-20372.04999999993</v>
      </c>
      <c r="D1617" s="10"/>
    </row>
    <row r="1618" spans="1:4" ht="12.75">
      <c r="A1618" s="5">
        <v>3</v>
      </c>
      <c r="B1618" s="11" t="s">
        <v>12</v>
      </c>
      <c r="C1618" s="1" t="s">
        <v>13</v>
      </c>
      <c r="D1618" s="1"/>
    </row>
    <row r="1619" spans="1:4" ht="12.75">
      <c r="A1619" s="12" t="s">
        <v>14</v>
      </c>
      <c r="B1619" s="12"/>
      <c r="C1619" s="13">
        <v>92.62</v>
      </c>
      <c r="D1619" s="13">
        <f>C1619/1735.3/12*1000</f>
        <v>4.447838029927583</v>
      </c>
    </row>
    <row r="1620" spans="1:4" ht="12.75" customHeight="1">
      <c r="A1620" s="14" t="s">
        <v>15</v>
      </c>
      <c r="B1620" s="14"/>
      <c r="C1620" s="7">
        <f>C1621+C1622+C1623</f>
        <v>146.09</v>
      </c>
      <c r="D1620" s="13">
        <f>C1620/1735.3/12*1000</f>
        <v>7.015597687239479</v>
      </c>
    </row>
    <row r="1621" spans="1:4" ht="12.75">
      <c r="A1621" s="2"/>
      <c r="B1621" s="15" t="s">
        <v>16</v>
      </c>
      <c r="C1621" s="10">
        <v>95.06</v>
      </c>
      <c r="D1621" s="13">
        <f>C1621/1735.3/12*1000</f>
        <v>4.565012773967998</v>
      </c>
    </row>
    <row r="1622" spans="1:4" ht="12.75">
      <c r="A1622" s="2"/>
      <c r="B1622" s="15" t="s">
        <v>17</v>
      </c>
      <c r="C1622" s="39">
        <v>41.1</v>
      </c>
      <c r="D1622" s="13">
        <f>C1622/1735.3/12*1000</f>
        <v>1.9737221229758546</v>
      </c>
    </row>
    <row r="1623" spans="1:4" ht="12.75">
      <c r="A1623" s="18" t="s">
        <v>18</v>
      </c>
      <c r="B1623" s="18"/>
      <c r="C1623" s="17">
        <v>9.93</v>
      </c>
      <c r="D1623" s="13">
        <f>C1623/1735.3/12*1000</f>
        <v>0.47686279029562606</v>
      </c>
    </row>
    <row r="1624" spans="1:4" ht="12.75" customHeight="1">
      <c r="A1624" s="19" t="s">
        <v>19</v>
      </c>
      <c r="B1624" s="19"/>
      <c r="C1624" s="13">
        <f>C1625+C1627+C1626</f>
        <v>141.81</v>
      </c>
      <c r="D1624" s="13">
        <f>C1624/1735.3/12*1000</f>
        <v>6.810061660807929</v>
      </c>
    </row>
    <row r="1625" spans="1:4" ht="12.75">
      <c r="A1625" s="2"/>
      <c r="B1625" s="15" t="s">
        <v>20</v>
      </c>
      <c r="C1625" s="9">
        <v>137.6</v>
      </c>
      <c r="D1625" s="13">
        <f>C1625/1735.3/12*1000</f>
        <v>6.60788720490213</v>
      </c>
    </row>
    <row r="1626" spans="1:4" ht="12.75">
      <c r="A1626" s="2"/>
      <c r="B1626" s="15" t="s">
        <v>21</v>
      </c>
      <c r="C1626" s="10">
        <v>3.13</v>
      </c>
      <c r="D1626" s="13">
        <f>C1626/1735.3/12*1000</f>
        <v>0.1503102249370906</v>
      </c>
    </row>
    <row r="1627" spans="1:4" ht="12.75">
      <c r="A1627" s="2"/>
      <c r="B1627" s="20" t="s">
        <v>22</v>
      </c>
      <c r="C1627" s="10">
        <v>1.08</v>
      </c>
      <c r="D1627" s="13">
        <f>C1627/1735.3/12*1000</f>
        <v>0.05186423096870858</v>
      </c>
    </row>
    <row r="1628" spans="1:4" ht="12.75">
      <c r="A1628" s="12" t="s">
        <v>23</v>
      </c>
      <c r="B1628" s="12"/>
      <c r="C1628" s="13">
        <v>19.97</v>
      </c>
      <c r="D1628" s="13">
        <f>C1628/1735.3/12*1000</f>
        <v>0.9590080485602873</v>
      </c>
    </row>
    <row r="1629" spans="1:4" ht="12.75">
      <c r="A1629" s="21" t="s">
        <v>24</v>
      </c>
      <c r="B1629" s="21"/>
      <c r="C1629" s="1">
        <v>70.27</v>
      </c>
      <c r="D1629" s="13">
        <f>C1629/1735.3/12*1000</f>
        <v>3.3745365834918073</v>
      </c>
    </row>
    <row r="1630" spans="1:4" ht="12.75">
      <c r="A1630" s="21"/>
      <c r="B1630" s="40" t="s">
        <v>71</v>
      </c>
      <c r="C1630" s="1">
        <v>41.65</v>
      </c>
      <c r="D1630" s="13">
        <f>C1630/1735.3/12*1000</f>
        <v>2.00013446282103</v>
      </c>
    </row>
    <row r="1631" spans="1:4" ht="12.75">
      <c r="A1631" s="2"/>
      <c r="B1631" s="11" t="s">
        <v>25</v>
      </c>
      <c r="C1631" s="7">
        <f>C1619+C1620+C1624+C1628+C1629+C1630</f>
        <v>512.41</v>
      </c>
      <c r="D1631" s="13">
        <f>D1619+D1620+D1624+D1628+D1629+D1630</f>
        <v>24.607176472848117</v>
      </c>
    </row>
    <row r="1632" spans="1:4" ht="12.75">
      <c r="A1632" s="2">
        <v>4</v>
      </c>
      <c r="B1632" s="11" t="s">
        <v>26</v>
      </c>
      <c r="C1632" s="7"/>
      <c r="D1632" s="7"/>
    </row>
    <row r="1633" spans="1:4" ht="12.75">
      <c r="A1633" s="5">
        <v>5</v>
      </c>
      <c r="B1633" s="11" t="s">
        <v>11</v>
      </c>
      <c r="C1633" s="13">
        <f>C1631-C1616/1000</f>
        <v>-153.28215</v>
      </c>
      <c r="D1633" s="13"/>
    </row>
    <row r="1634" spans="1:4" ht="12.75">
      <c r="A1634" s="5"/>
      <c r="B1634" s="11"/>
      <c r="C1634" s="13"/>
      <c r="D1634" s="13"/>
    </row>
    <row r="1635" spans="1:4" ht="12.75">
      <c r="A1635" s="12" t="s">
        <v>38</v>
      </c>
      <c r="B1635" s="12"/>
      <c r="C1635" s="28"/>
      <c r="D1635" s="13"/>
    </row>
    <row r="1636" spans="1:4" ht="12.75">
      <c r="A1636" s="28"/>
      <c r="B1636" s="27" t="s">
        <v>39</v>
      </c>
      <c r="C1636" s="28">
        <v>3615.93</v>
      </c>
      <c r="D1636" s="13"/>
    </row>
    <row r="1637" spans="1:4" ht="12.75">
      <c r="A1637" s="5"/>
      <c r="B1637" s="22" t="s">
        <v>40</v>
      </c>
      <c r="C1637" s="28">
        <v>3816.33</v>
      </c>
      <c r="D1637" s="13"/>
    </row>
    <row r="1638" spans="1:4" ht="12.75">
      <c r="A1638" s="5"/>
      <c r="B1638" s="29" t="s">
        <v>11</v>
      </c>
      <c r="C1638" s="30">
        <f>C1637-C1636</f>
        <v>200.4000000000001</v>
      </c>
      <c r="D1638" s="13"/>
    </row>
    <row r="1639" spans="1:4" ht="12.75">
      <c r="A1639" s="5"/>
      <c r="B1639" s="27" t="s">
        <v>41</v>
      </c>
      <c r="C1639" s="28">
        <v>3459.21</v>
      </c>
      <c r="D1639" s="13"/>
    </row>
    <row r="1640" spans="1:4" ht="12.75">
      <c r="A1640" s="5"/>
      <c r="B1640" s="22" t="s">
        <v>42</v>
      </c>
      <c r="C1640" s="28">
        <v>3906.79</v>
      </c>
      <c r="D1640" s="13"/>
    </row>
    <row r="1641" spans="1:4" ht="12.75">
      <c r="A1641" s="5"/>
      <c r="B1641" s="29" t="s">
        <v>11</v>
      </c>
      <c r="C1641" s="30">
        <f>C1640-C1639</f>
        <v>447.5799999999999</v>
      </c>
      <c r="D1641" s="13"/>
    </row>
    <row r="1642" spans="1:4" ht="12.75">
      <c r="A1642" s="5"/>
      <c r="B1642" s="27" t="s">
        <v>72</v>
      </c>
      <c r="C1642" s="28">
        <v>6333.8</v>
      </c>
      <c r="D1642" s="13"/>
    </row>
    <row r="1643" spans="1:4" ht="12.75">
      <c r="A1643" s="5"/>
      <c r="B1643" s="22" t="s">
        <v>73</v>
      </c>
      <c r="C1643" s="28">
        <v>5935.23</v>
      </c>
      <c r="D1643" s="13"/>
    </row>
    <row r="1644" spans="1:4" ht="12.75">
      <c r="A1644" s="5"/>
      <c r="B1644" s="29" t="s">
        <v>11</v>
      </c>
      <c r="C1644" s="30">
        <f>C1643-C1642</f>
        <v>-398.5700000000006</v>
      </c>
      <c r="D1644" s="13"/>
    </row>
    <row r="1645" spans="1:4" ht="12.75">
      <c r="A1645" s="5"/>
      <c r="B1645" s="27" t="s">
        <v>43</v>
      </c>
      <c r="C1645" s="28">
        <v>15722.14</v>
      </c>
      <c r="D1645" s="13"/>
    </row>
    <row r="1646" spans="1:4" ht="12.75">
      <c r="A1646" s="5"/>
      <c r="B1646" s="22" t="s">
        <v>44</v>
      </c>
      <c r="C1646" s="28">
        <v>15276.63</v>
      </c>
      <c r="D1646" s="13"/>
    </row>
    <row r="1647" spans="1:4" ht="12.75">
      <c r="A1647" s="5"/>
      <c r="B1647" s="29" t="s">
        <v>11</v>
      </c>
      <c r="C1647" s="30">
        <f>C1646-C1645</f>
        <v>-445.5100000000002</v>
      </c>
      <c r="D1647" s="13"/>
    </row>
    <row r="1648" spans="1:4" ht="12.75">
      <c r="A1648" s="12"/>
      <c r="B1648" s="29" t="s">
        <v>45</v>
      </c>
      <c r="C1648" s="32">
        <f>C1638+C1641+C1644+C1647</f>
        <v>-196.10000000000082</v>
      </c>
      <c r="D1648" s="13"/>
    </row>
    <row r="1649" spans="1:4" ht="12.75">
      <c r="A1649" s="12"/>
      <c r="B1649" s="14" t="s">
        <v>126</v>
      </c>
      <c r="C1649" s="42">
        <v>-153.08</v>
      </c>
      <c r="D1649" s="13"/>
    </row>
    <row r="1650" spans="1:4" ht="12.75">
      <c r="A1650" s="22" t="s">
        <v>27</v>
      </c>
      <c r="B1650" s="22"/>
      <c r="C1650" s="22"/>
      <c r="D1650" s="22"/>
    </row>
    <row r="1652" spans="1:4" ht="12.75">
      <c r="A1652" s="1" t="s">
        <v>0</v>
      </c>
      <c r="B1652" s="1"/>
      <c r="C1652" s="1"/>
      <c r="D1652" s="1"/>
    </row>
    <row r="1653" spans="1:4" ht="12.75">
      <c r="A1653" s="1" t="s">
        <v>28</v>
      </c>
      <c r="B1653" s="1"/>
      <c r="C1653" s="1"/>
      <c r="D1653" s="1"/>
    </row>
    <row r="1654" spans="1:4" ht="12.75">
      <c r="A1654" s="1" t="s">
        <v>127</v>
      </c>
      <c r="B1654" s="1"/>
      <c r="C1654" s="1"/>
      <c r="D1654" s="1"/>
    </row>
    <row r="1655" spans="1:4" ht="12.75" customHeight="1">
      <c r="A1655" s="2"/>
      <c r="B1655" s="2" t="s">
        <v>3</v>
      </c>
      <c r="C1655" s="3" t="s">
        <v>108</v>
      </c>
      <c r="D1655" s="3"/>
    </row>
    <row r="1656" spans="1:4" ht="12.75">
      <c r="A1656" s="2"/>
      <c r="B1656" s="2"/>
      <c r="C1656" s="4" t="s">
        <v>5</v>
      </c>
      <c r="D1656" s="4" t="s">
        <v>6</v>
      </c>
    </row>
    <row r="1657" spans="1:4" ht="12.75">
      <c r="A1657" s="5">
        <v>1</v>
      </c>
      <c r="B1657" s="6" t="s">
        <v>7</v>
      </c>
      <c r="C1657" s="13">
        <v>1699.8</v>
      </c>
      <c r="D1657" s="13"/>
    </row>
    <row r="1658" spans="1:4" ht="12.75">
      <c r="A1658" s="5">
        <v>2</v>
      </c>
      <c r="B1658" s="8" t="s">
        <v>34</v>
      </c>
      <c r="C1658" s="9" t="s">
        <v>3</v>
      </c>
      <c r="D1658" s="9"/>
    </row>
    <row r="1659" spans="1:4" ht="12.75">
      <c r="A1659" s="5"/>
      <c r="B1659" s="20" t="s">
        <v>35</v>
      </c>
      <c r="C1659" s="10">
        <v>424726.08</v>
      </c>
      <c r="D1659" s="10"/>
    </row>
    <row r="1660" spans="1:4" ht="12.75">
      <c r="A1660" s="5"/>
      <c r="B1660" s="27" t="s">
        <v>36</v>
      </c>
      <c r="C1660" s="10">
        <v>417184.5</v>
      </c>
      <c r="D1660" s="10"/>
    </row>
    <row r="1661" spans="1:4" ht="12.75">
      <c r="A1661" s="5"/>
      <c r="B1661" s="27" t="s">
        <v>11</v>
      </c>
      <c r="C1661" s="10">
        <f>C1660-C1659</f>
        <v>-7541.580000000016</v>
      </c>
      <c r="D1661" s="10"/>
    </row>
    <row r="1662" spans="1:4" ht="12.75">
      <c r="A1662" s="5">
        <v>3</v>
      </c>
      <c r="B1662" s="11" t="s">
        <v>12</v>
      </c>
      <c r="C1662" s="1" t="s">
        <v>13</v>
      </c>
      <c r="D1662" s="1"/>
    </row>
    <row r="1663" spans="1:4" ht="12.75">
      <c r="A1663" s="12" t="s">
        <v>14</v>
      </c>
      <c r="B1663" s="12"/>
      <c r="C1663" s="13">
        <v>57.34</v>
      </c>
      <c r="D1663" s="13">
        <f>C1663/1699.8/12*1000</f>
        <v>2.8111150331411543</v>
      </c>
    </row>
    <row r="1664" spans="1:4" ht="12.75" customHeight="1">
      <c r="A1664" s="14" t="s">
        <v>15</v>
      </c>
      <c r="B1664" s="14"/>
      <c r="C1664" s="7">
        <f>C1665+C1666+C1667</f>
        <v>148.76</v>
      </c>
      <c r="D1664" s="13">
        <f>C1664/1699.8/12*1000</f>
        <v>7.293014864493862</v>
      </c>
    </row>
    <row r="1665" spans="1:4" ht="12.75">
      <c r="A1665" s="2"/>
      <c r="B1665" s="15" t="s">
        <v>16</v>
      </c>
      <c r="C1665" s="10">
        <v>91.2</v>
      </c>
      <c r="D1665" s="13">
        <f>C1665/1699.8/12*1000</f>
        <v>4.471114248735145</v>
      </c>
    </row>
    <row r="1666" spans="1:4" ht="12.75">
      <c r="A1666" s="2"/>
      <c r="B1666" s="15" t="s">
        <v>17</v>
      </c>
      <c r="C1666" s="39">
        <v>54.5</v>
      </c>
      <c r="D1666" s="13">
        <f>C1666/1699.8/12*1000</f>
        <v>2.6718829666235244</v>
      </c>
    </row>
    <row r="1667" spans="1:4" ht="12.75">
      <c r="A1667" s="18" t="s">
        <v>18</v>
      </c>
      <c r="B1667" s="18"/>
      <c r="C1667" s="17">
        <v>3.06</v>
      </c>
      <c r="D1667" s="13">
        <f>C1667/1699.8/12*1000</f>
        <v>0.1500176491351924</v>
      </c>
    </row>
    <row r="1668" spans="1:4" ht="12.75" customHeight="1">
      <c r="A1668" s="19" t="s">
        <v>19</v>
      </c>
      <c r="B1668" s="19"/>
      <c r="C1668" s="13">
        <f>C1669+C1671+C1670</f>
        <v>138.45</v>
      </c>
      <c r="D1668" s="13">
        <f>C1668/1699.8/12*1000</f>
        <v>6.787563242734439</v>
      </c>
    </row>
    <row r="1669" spans="1:4" ht="12.75">
      <c r="A1669" s="2"/>
      <c r="B1669" s="15" t="s">
        <v>20</v>
      </c>
      <c r="C1669" s="9">
        <v>131.87</v>
      </c>
      <c r="D1669" s="13">
        <f>C1669/1699.8/12*1000</f>
        <v>6.464976271718242</v>
      </c>
    </row>
    <row r="1670" spans="1:4" ht="12.75">
      <c r="A1670" s="2"/>
      <c r="B1670" s="15" t="s">
        <v>21</v>
      </c>
      <c r="C1670" s="10">
        <v>4.66</v>
      </c>
      <c r="D1670" s="13">
        <f>C1670/1699.8/12*1000</f>
        <v>0.22845824999019496</v>
      </c>
    </row>
    <row r="1671" spans="1:4" ht="12.75">
      <c r="A1671" s="2"/>
      <c r="B1671" s="20" t="s">
        <v>22</v>
      </c>
      <c r="C1671" s="10">
        <v>1.92</v>
      </c>
      <c r="D1671" s="13">
        <f>C1671/1699.8/12*1000</f>
        <v>0.09412872102600307</v>
      </c>
    </row>
    <row r="1672" spans="1:4" ht="12.75">
      <c r="A1672" s="12" t="s">
        <v>23</v>
      </c>
      <c r="B1672" s="12"/>
      <c r="C1672" s="13">
        <v>12.5</v>
      </c>
      <c r="D1672" s="13">
        <f>C1672/1699.8/12*1000</f>
        <v>0.6128171941797075</v>
      </c>
    </row>
    <row r="1673" spans="1:4" ht="12.75">
      <c r="A1673" s="21" t="s">
        <v>24</v>
      </c>
      <c r="B1673" s="21"/>
      <c r="C1673" s="1">
        <v>68.83</v>
      </c>
      <c r="D1673" s="13">
        <f>C1673/1699.8/12*1000</f>
        <v>3.3744165980311407</v>
      </c>
    </row>
    <row r="1674" spans="1:4" ht="12.75">
      <c r="A1674" s="2"/>
      <c r="B1674" s="11" t="s">
        <v>25</v>
      </c>
      <c r="C1674" s="7">
        <f>C1663+C1664+C1668+C1672+C1673</f>
        <v>425.87999999999994</v>
      </c>
      <c r="D1674" s="13">
        <f>D1663+D1664+D1668+D1672+D1673</f>
        <v>20.878926932580303</v>
      </c>
    </row>
    <row r="1675" spans="1:4" ht="12.75">
      <c r="A1675" s="2">
        <v>4</v>
      </c>
      <c r="B1675" s="11" t="s">
        <v>26</v>
      </c>
      <c r="C1675" s="7"/>
      <c r="D1675" s="7"/>
    </row>
    <row r="1676" spans="1:4" ht="12.75">
      <c r="A1676" s="5">
        <v>5</v>
      </c>
      <c r="B1676" s="11" t="s">
        <v>11</v>
      </c>
      <c r="C1676" s="13">
        <f>C1674-C1660/1000</f>
        <v>8.695499999999925</v>
      </c>
      <c r="D1676" s="13"/>
    </row>
    <row r="1677" spans="1:4" ht="12.75">
      <c r="A1677" s="5"/>
      <c r="B1677" s="11"/>
      <c r="C1677" s="13"/>
      <c r="D1677" s="13"/>
    </row>
    <row r="1678" spans="1:4" ht="12.75">
      <c r="A1678" s="12" t="s">
        <v>38</v>
      </c>
      <c r="B1678" s="12"/>
      <c r="C1678" s="28"/>
      <c r="D1678" s="13"/>
    </row>
    <row r="1679" spans="1:4" ht="12.75">
      <c r="A1679" s="28"/>
      <c r="B1679" s="27" t="s">
        <v>39</v>
      </c>
      <c r="C1679" s="28">
        <v>23257.34</v>
      </c>
      <c r="D1679" s="13"/>
    </row>
    <row r="1680" spans="1:4" ht="12.75">
      <c r="A1680" s="5"/>
      <c r="B1680" s="22" t="s">
        <v>40</v>
      </c>
      <c r="C1680" s="28">
        <v>21928.47</v>
      </c>
      <c r="D1680" s="13"/>
    </row>
    <row r="1681" spans="1:4" ht="12.75">
      <c r="A1681" s="5"/>
      <c r="B1681" s="29" t="s">
        <v>11</v>
      </c>
      <c r="C1681" s="30">
        <f>C1680-C1679</f>
        <v>-1328.869999999999</v>
      </c>
      <c r="D1681" s="13"/>
    </row>
    <row r="1682" spans="1:4" ht="12.75">
      <c r="A1682" s="5"/>
      <c r="B1682" s="27" t="s">
        <v>41</v>
      </c>
      <c r="C1682" s="28">
        <v>29148.9</v>
      </c>
      <c r="D1682" s="13"/>
    </row>
    <row r="1683" spans="1:4" ht="12.75">
      <c r="A1683" s="5"/>
      <c r="B1683" s="22" t="s">
        <v>42</v>
      </c>
      <c r="C1683" s="28">
        <v>27480.85</v>
      </c>
      <c r="D1683" s="13"/>
    </row>
    <row r="1684" spans="1:4" ht="12.75">
      <c r="A1684" s="5"/>
      <c r="B1684" s="29" t="s">
        <v>11</v>
      </c>
      <c r="C1684" s="30">
        <f>C1683-C1682</f>
        <v>-1668.050000000003</v>
      </c>
      <c r="D1684" s="13"/>
    </row>
    <row r="1685" spans="1:4" ht="12.75">
      <c r="A1685" s="5"/>
      <c r="B1685" s="27" t="s">
        <v>72</v>
      </c>
      <c r="C1685" s="28">
        <v>15196.38</v>
      </c>
      <c r="D1685" s="13"/>
    </row>
    <row r="1686" spans="1:4" ht="12.75">
      <c r="A1686" s="5"/>
      <c r="B1686" s="22" t="s">
        <v>73</v>
      </c>
      <c r="C1686" s="28">
        <v>14666.59</v>
      </c>
      <c r="D1686" s="13"/>
    </row>
    <row r="1687" spans="1:4" ht="12.75">
      <c r="A1687" s="5"/>
      <c r="B1687" s="29" t="s">
        <v>11</v>
      </c>
      <c r="C1687" s="30">
        <f>C1686-C1685</f>
        <v>-529.789999999999</v>
      </c>
      <c r="D1687" s="13"/>
    </row>
    <row r="1688" spans="1:4" ht="12.75">
      <c r="A1688" s="5"/>
      <c r="B1688" s="27" t="s">
        <v>43</v>
      </c>
      <c r="C1688" s="28">
        <v>12214.18</v>
      </c>
      <c r="D1688" s="13"/>
    </row>
    <row r="1689" spans="1:4" ht="12.75">
      <c r="A1689" s="5"/>
      <c r="B1689" s="22" t="s">
        <v>44</v>
      </c>
      <c r="C1689" s="28">
        <v>11572.44</v>
      </c>
      <c r="D1689" s="13"/>
    </row>
    <row r="1690" spans="1:4" ht="12.75">
      <c r="A1690" s="5"/>
      <c r="B1690" s="29" t="s">
        <v>11</v>
      </c>
      <c r="C1690" s="30">
        <f>C1689-C1688</f>
        <v>-641.7399999999998</v>
      </c>
      <c r="D1690" s="13"/>
    </row>
    <row r="1691" spans="1:4" ht="12.75">
      <c r="A1691" s="12"/>
      <c r="B1691" s="29" t="s">
        <v>45</v>
      </c>
      <c r="C1691" s="32">
        <f>C1681+C1684+C1687+C1690</f>
        <v>-4168.450000000001</v>
      </c>
      <c r="D1691" s="13"/>
    </row>
    <row r="1692" spans="1:4" ht="12.75">
      <c r="A1692" s="12"/>
      <c r="B1692" s="12"/>
      <c r="C1692" s="28"/>
      <c r="D1692" s="13"/>
    </row>
    <row r="1693" spans="1:4" ht="12.75">
      <c r="A1693" s="12"/>
      <c r="B1693" s="14" t="s">
        <v>49</v>
      </c>
      <c r="C1693" s="33">
        <v>12.87</v>
      </c>
      <c r="D1693" s="13"/>
    </row>
    <row r="1694" spans="1:4" ht="12.75">
      <c r="A1694" s="22" t="s">
        <v>27</v>
      </c>
      <c r="B1694" s="22"/>
      <c r="C1694" s="22"/>
      <c r="D1694" s="22"/>
    </row>
    <row r="1696" spans="1:4" ht="12.75">
      <c r="A1696" s="1" t="s">
        <v>0</v>
      </c>
      <c r="B1696" s="1"/>
      <c r="C1696" s="1"/>
      <c r="D1696" s="1"/>
    </row>
    <row r="1697" spans="1:4" ht="12.75">
      <c r="A1697" s="1" t="s">
        <v>28</v>
      </c>
      <c r="B1697" s="1"/>
      <c r="C1697" s="1"/>
      <c r="D1697" s="1"/>
    </row>
    <row r="1698" spans="1:4" ht="12.75">
      <c r="A1698" s="1" t="s">
        <v>128</v>
      </c>
      <c r="B1698" s="1"/>
      <c r="C1698" s="1"/>
      <c r="D1698" s="1"/>
    </row>
    <row r="1699" spans="1:4" ht="12.75" customHeight="1">
      <c r="A1699" s="2"/>
      <c r="B1699" s="2" t="s">
        <v>3</v>
      </c>
      <c r="C1699" s="3" t="s">
        <v>108</v>
      </c>
      <c r="D1699" s="3"/>
    </row>
    <row r="1700" spans="1:4" ht="12.75">
      <c r="A1700" s="2"/>
      <c r="B1700" s="2"/>
      <c r="C1700" s="4" t="s">
        <v>5</v>
      </c>
      <c r="D1700" s="4" t="s">
        <v>6</v>
      </c>
    </row>
    <row r="1701" spans="1:4" ht="12.75">
      <c r="A1701" s="5">
        <v>1</v>
      </c>
      <c r="B1701" s="6" t="s">
        <v>7</v>
      </c>
      <c r="C1701" s="13">
        <v>852.1</v>
      </c>
      <c r="D1701" s="13"/>
    </row>
    <row r="1702" spans="1:4" ht="12.75">
      <c r="A1702" s="5">
        <v>2</v>
      </c>
      <c r="B1702" s="8" t="s">
        <v>59</v>
      </c>
      <c r="C1702" s="9" t="s">
        <v>3</v>
      </c>
      <c r="D1702" s="9"/>
    </row>
    <row r="1703" spans="1:4" ht="12.75">
      <c r="A1703" s="5"/>
      <c r="B1703" s="27" t="s">
        <v>9</v>
      </c>
      <c r="C1703" s="10">
        <v>236188.7</v>
      </c>
      <c r="D1703" s="10"/>
    </row>
    <row r="1704" spans="1:4" ht="12.75">
      <c r="A1704" s="5"/>
      <c r="B1704" s="27" t="s">
        <v>10</v>
      </c>
      <c r="C1704" s="10">
        <v>214314.67</v>
      </c>
      <c r="D1704" s="10"/>
    </row>
    <row r="1705" spans="1:4" ht="12.75">
      <c r="A1705" s="5"/>
      <c r="B1705" s="27" t="s">
        <v>11</v>
      </c>
      <c r="C1705" s="10">
        <f>C1704-C1703</f>
        <v>-21874.03</v>
      </c>
      <c r="D1705" s="10"/>
    </row>
    <row r="1706" spans="1:4" ht="12.75">
      <c r="A1706" s="5">
        <v>3</v>
      </c>
      <c r="B1706" s="11" t="s">
        <v>12</v>
      </c>
      <c r="C1706" s="1" t="s">
        <v>13</v>
      </c>
      <c r="D1706" s="1"/>
    </row>
    <row r="1707" spans="1:4" ht="12.75">
      <c r="A1707" s="12" t="s">
        <v>14</v>
      </c>
      <c r="B1707" s="12"/>
      <c r="C1707" s="13">
        <v>31.89</v>
      </c>
      <c r="D1707" s="13">
        <f>C1707/852.1/12*1000</f>
        <v>3.1187654031216994</v>
      </c>
    </row>
    <row r="1708" spans="1:4" ht="12.75" customHeight="1">
      <c r="A1708" s="14" t="s">
        <v>15</v>
      </c>
      <c r="B1708" s="14"/>
      <c r="C1708" s="7">
        <f>C1709+C1710+C1711</f>
        <v>123.3</v>
      </c>
      <c r="D1708" s="13">
        <f>C1708/852.1/12*1000</f>
        <v>12.058443844619175</v>
      </c>
    </row>
    <row r="1709" spans="1:4" ht="12.75">
      <c r="A1709" s="2"/>
      <c r="B1709" s="15" t="s">
        <v>16</v>
      </c>
      <c r="C1709" s="10">
        <v>45.72</v>
      </c>
      <c r="D1709" s="13">
        <f>C1709/852.1/12*1000</f>
        <v>4.4713061847201026</v>
      </c>
    </row>
    <row r="1710" spans="1:4" ht="12.75">
      <c r="A1710" s="2"/>
      <c r="B1710" s="15" t="s">
        <v>17</v>
      </c>
      <c r="C1710" s="39">
        <v>77.58</v>
      </c>
      <c r="D1710" s="13">
        <f>C1710/852.1/12*1000</f>
        <v>7.5871376598990725</v>
      </c>
    </row>
    <row r="1711" spans="1:4" ht="12.75">
      <c r="A1711" s="18" t="s">
        <v>18</v>
      </c>
      <c r="B1711" s="18"/>
      <c r="C1711" s="17">
        <v>0</v>
      </c>
      <c r="D1711" s="13">
        <f>C1711/852.1/12*1000</f>
        <v>0</v>
      </c>
    </row>
    <row r="1712" spans="1:4" ht="12.75" customHeight="1">
      <c r="A1712" s="19" t="s">
        <v>19</v>
      </c>
      <c r="B1712" s="19"/>
      <c r="C1712" s="13">
        <f>C1713+C1715+C1714</f>
        <v>66.92</v>
      </c>
      <c r="D1712" s="13">
        <f>C1712/852.1/12*1000</f>
        <v>6.54461526424911</v>
      </c>
    </row>
    <row r="1713" spans="1:4" ht="12.75">
      <c r="A1713" s="2"/>
      <c r="B1713" s="15" t="s">
        <v>20</v>
      </c>
      <c r="C1713" s="9">
        <v>64.76</v>
      </c>
      <c r="D1713" s="13">
        <f>C1713/852.1/12*1000</f>
        <v>6.33337245237257</v>
      </c>
    </row>
    <row r="1714" spans="1:4" ht="12.75">
      <c r="A1714" s="2"/>
      <c r="B1714" s="15" t="s">
        <v>21</v>
      </c>
      <c r="C1714" s="10">
        <v>2.16</v>
      </c>
      <c r="D1714" s="13">
        <f>C1714/852.1/12*1000</f>
        <v>0.21124281187654032</v>
      </c>
    </row>
    <row r="1715" spans="1:4" ht="12.75">
      <c r="A1715" s="2"/>
      <c r="B1715" s="20" t="s">
        <v>22</v>
      </c>
      <c r="C1715" s="10">
        <v>0</v>
      </c>
      <c r="D1715" s="13">
        <f>C1715/852.1/12*1000</f>
        <v>0</v>
      </c>
    </row>
    <row r="1716" spans="1:4" ht="12.75">
      <c r="A1716" s="12" t="s">
        <v>23</v>
      </c>
      <c r="B1716" s="12"/>
      <c r="C1716" s="13">
        <v>6.43</v>
      </c>
      <c r="D1716" s="13">
        <f>C1716/852.1/12*1000</f>
        <v>0.6288385557250714</v>
      </c>
    </row>
    <row r="1717" spans="1:4" ht="12.75">
      <c r="A1717" s="21" t="s">
        <v>24</v>
      </c>
      <c r="B1717" s="21"/>
      <c r="C1717" s="1">
        <v>34.5</v>
      </c>
      <c r="D1717" s="13">
        <f>C1717/852.1/12*1000</f>
        <v>3.3740171341391854</v>
      </c>
    </row>
    <row r="1718" spans="1:4" ht="12.75">
      <c r="A1718" s="2"/>
      <c r="B1718" s="11" t="s">
        <v>25</v>
      </c>
      <c r="C1718" s="7">
        <f>C1707+C1708+C1712+C1716+C1717</f>
        <v>263.04</v>
      </c>
      <c r="D1718" s="13">
        <f>D1707+D1708+D1712+D1716+D1717</f>
        <v>25.72468020185424</v>
      </c>
    </row>
    <row r="1719" spans="1:4" ht="12.75">
      <c r="A1719" s="2">
        <v>4</v>
      </c>
      <c r="B1719" s="11" t="s">
        <v>26</v>
      </c>
      <c r="C1719" s="7"/>
      <c r="D1719" s="7"/>
    </row>
    <row r="1720" spans="1:4" ht="12.75">
      <c r="A1720" s="5">
        <v>5</v>
      </c>
      <c r="B1720" s="11" t="s">
        <v>11</v>
      </c>
      <c r="C1720" s="13">
        <f>C1718-C1704/1000</f>
        <v>48.725330000000014</v>
      </c>
      <c r="D1720" s="13"/>
    </row>
    <row r="1721" spans="1:4" ht="12.75">
      <c r="A1721" s="5"/>
      <c r="B1721" s="11"/>
      <c r="C1721" s="13"/>
      <c r="D1721" s="13"/>
    </row>
    <row r="1722" spans="1:4" ht="12.75">
      <c r="A1722" s="22" t="s">
        <v>27</v>
      </c>
      <c r="B1722" s="22"/>
      <c r="C1722" s="22"/>
      <c r="D1722" s="22"/>
    </row>
    <row r="1724" spans="1:4" ht="12.75">
      <c r="A1724" s="1" t="s">
        <v>0</v>
      </c>
      <c r="B1724" s="1"/>
      <c r="C1724" s="1"/>
      <c r="D1724" s="1"/>
    </row>
    <row r="1725" spans="1:4" ht="12.75">
      <c r="A1725" s="1" t="s">
        <v>28</v>
      </c>
      <c r="B1725" s="1"/>
      <c r="C1725" s="1"/>
      <c r="D1725" s="1"/>
    </row>
    <row r="1726" spans="1:4" ht="12.75">
      <c r="A1726" s="1" t="s">
        <v>129</v>
      </c>
      <c r="B1726" s="1"/>
      <c r="C1726" s="1"/>
      <c r="D1726" s="1"/>
    </row>
    <row r="1727" spans="1:4" ht="12.75" customHeight="1">
      <c r="A1727" s="2"/>
      <c r="B1727" s="2" t="s">
        <v>3</v>
      </c>
      <c r="C1727" s="3" t="s">
        <v>108</v>
      </c>
      <c r="D1727" s="3"/>
    </row>
    <row r="1728" spans="1:4" ht="12.75">
      <c r="A1728" s="2"/>
      <c r="B1728" s="2"/>
      <c r="C1728" s="4" t="s">
        <v>5</v>
      </c>
      <c r="D1728" s="4" t="s">
        <v>6</v>
      </c>
    </row>
    <row r="1729" spans="1:4" ht="12.75">
      <c r="A1729" s="5">
        <v>1</v>
      </c>
      <c r="B1729" s="6" t="s">
        <v>7</v>
      </c>
      <c r="C1729" s="13">
        <v>886.74</v>
      </c>
      <c r="D1729" s="13"/>
    </row>
    <row r="1730" spans="1:4" ht="12.75">
      <c r="A1730" s="5">
        <v>2</v>
      </c>
      <c r="B1730" s="8" t="s">
        <v>59</v>
      </c>
      <c r="C1730" s="9" t="s">
        <v>3</v>
      </c>
      <c r="D1730" s="9"/>
    </row>
    <row r="1731" spans="1:4" ht="12.75">
      <c r="A1731" s="5"/>
      <c r="B1731" s="27" t="s">
        <v>9</v>
      </c>
      <c r="C1731" s="10">
        <v>245514.82</v>
      </c>
      <c r="D1731" s="10"/>
    </row>
    <row r="1732" spans="1:4" ht="12.75">
      <c r="A1732" s="5"/>
      <c r="B1732" s="27" t="s">
        <v>10</v>
      </c>
      <c r="C1732" s="10">
        <v>247156.91</v>
      </c>
      <c r="D1732" s="10"/>
    </row>
    <row r="1733" spans="1:4" ht="12.75">
      <c r="A1733" s="5"/>
      <c r="B1733" s="27" t="s">
        <v>11</v>
      </c>
      <c r="C1733" s="10">
        <f>C1732-C1731</f>
        <v>1642.0899999999965</v>
      </c>
      <c r="D1733" s="10"/>
    </row>
    <row r="1734" spans="1:4" ht="12.75">
      <c r="A1734" s="5">
        <v>3</v>
      </c>
      <c r="B1734" s="11" t="s">
        <v>12</v>
      </c>
      <c r="C1734" s="1" t="s">
        <v>13</v>
      </c>
      <c r="D1734" s="1"/>
    </row>
    <row r="1735" spans="1:4" ht="12.75">
      <c r="A1735" s="12" t="s">
        <v>14</v>
      </c>
      <c r="B1735" s="12"/>
      <c r="C1735" s="13">
        <v>33.14</v>
      </c>
      <c r="D1735" s="13">
        <f>C1735/886.74/12*1000</f>
        <v>3.114404071843682</v>
      </c>
    </row>
    <row r="1736" spans="1:4" ht="12.75" customHeight="1">
      <c r="A1736" s="14" t="s">
        <v>15</v>
      </c>
      <c r="B1736" s="14"/>
      <c r="C1736" s="7">
        <f>C1737+C1738+C1739</f>
        <v>75.91</v>
      </c>
      <c r="D1736" s="13">
        <f>C1736/886.74/12*1000</f>
        <v>7.133808482005247</v>
      </c>
    </row>
    <row r="1737" spans="1:4" ht="12.75">
      <c r="A1737" s="2"/>
      <c r="B1737" s="15" t="s">
        <v>16</v>
      </c>
      <c r="C1737" s="10">
        <v>47.53</v>
      </c>
      <c r="D1737" s="13">
        <f>C1737/886.74/12*1000</f>
        <v>4.466735833878401</v>
      </c>
    </row>
    <row r="1738" spans="1:4" ht="12.75">
      <c r="A1738" s="2"/>
      <c r="B1738" s="15" t="s">
        <v>17</v>
      </c>
      <c r="C1738" s="39">
        <v>23.92</v>
      </c>
      <c r="D1738" s="13">
        <f>C1738/886.74/12*1000</f>
        <v>2.247934381366955</v>
      </c>
    </row>
    <row r="1739" spans="1:4" ht="12.75">
      <c r="A1739" s="18" t="s">
        <v>18</v>
      </c>
      <c r="B1739" s="18"/>
      <c r="C1739" s="17">
        <v>4.46</v>
      </c>
      <c r="D1739" s="13">
        <f>C1739/886.74/12*1000</f>
        <v>0.4191382667598921</v>
      </c>
    </row>
    <row r="1740" spans="1:4" ht="12.75" customHeight="1">
      <c r="A1740" s="19" t="s">
        <v>19</v>
      </c>
      <c r="B1740" s="19"/>
      <c r="C1740" s="13">
        <f>C1741+C1743+C1742</f>
        <v>65.42999999999999</v>
      </c>
      <c r="D1740" s="13">
        <f>C1740/886.74/12*1000</f>
        <v>6.148927532309357</v>
      </c>
    </row>
    <row r="1741" spans="1:4" ht="12.75">
      <c r="A1741" s="2"/>
      <c r="B1741" s="15" t="s">
        <v>20</v>
      </c>
      <c r="C1741" s="9">
        <v>64.6</v>
      </c>
      <c r="D1741" s="13">
        <f>C1741/886.74/12*1000</f>
        <v>6.0709264647284815</v>
      </c>
    </row>
    <row r="1742" spans="1:4" ht="12.75">
      <c r="A1742" s="2"/>
      <c r="B1742" s="15" t="s">
        <v>21</v>
      </c>
      <c r="C1742" s="10">
        <v>0.83</v>
      </c>
      <c r="D1742" s="13">
        <f>C1742/886.74/12*1000</f>
        <v>0.07800106758087677</v>
      </c>
    </row>
    <row r="1743" spans="1:4" ht="12.75">
      <c r="A1743" s="2"/>
      <c r="B1743" s="20" t="s">
        <v>22</v>
      </c>
      <c r="C1743" s="10">
        <v>0</v>
      </c>
      <c r="D1743" s="13">
        <f>C1743/886.74/12*1000</f>
        <v>0</v>
      </c>
    </row>
    <row r="1744" spans="1:4" ht="12.75">
      <c r="A1744" s="12" t="s">
        <v>23</v>
      </c>
      <c r="B1744" s="12"/>
      <c r="C1744" s="13">
        <v>7.41</v>
      </c>
      <c r="D1744" s="13">
        <f>C1744/886.74/12*1000</f>
        <v>0.6963709768365023</v>
      </c>
    </row>
    <row r="1745" spans="1:4" ht="12.75">
      <c r="A1745" s="21" t="s">
        <v>24</v>
      </c>
      <c r="B1745" s="21"/>
      <c r="C1745" s="1">
        <v>35.88</v>
      </c>
      <c r="D1745" s="13">
        <f>C1745/886.74/12*1000</f>
        <v>3.3719015720504317</v>
      </c>
    </row>
    <row r="1746" spans="1:4" ht="12.75">
      <c r="A1746" s="2"/>
      <c r="B1746" s="11" t="s">
        <v>25</v>
      </c>
      <c r="C1746" s="13">
        <f>C1735+C1736+C1740+C1744+C1745</f>
        <v>217.76999999999998</v>
      </c>
      <c r="D1746" s="13">
        <f>D1735+D1736+D1740+D1744+D1745</f>
        <v>20.465412635045222</v>
      </c>
    </row>
    <row r="1747" spans="1:4" ht="12.75">
      <c r="A1747" s="2">
        <v>4</v>
      </c>
      <c r="B1747" s="11" t="s">
        <v>26</v>
      </c>
      <c r="C1747" s="7"/>
      <c r="D1747" s="7"/>
    </row>
    <row r="1748" spans="1:4" ht="12.75">
      <c r="A1748" s="5">
        <v>5</v>
      </c>
      <c r="B1748" s="11" t="s">
        <v>11</v>
      </c>
      <c r="C1748" s="13">
        <f>C1746-C1732/1000</f>
        <v>-29.38691000000003</v>
      </c>
      <c r="D1748" s="13"/>
    </row>
    <row r="1749" spans="1:4" ht="12.75">
      <c r="A1749" s="5"/>
      <c r="B1749" s="11"/>
      <c r="C1749" s="13"/>
      <c r="D1749" s="13"/>
    </row>
    <row r="1750" spans="1:4" ht="12.75">
      <c r="A1750" s="22" t="s">
        <v>27</v>
      </c>
      <c r="B1750" s="22"/>
      <c r="C1750" s="22"/>
      <c r="D1750" s="22"/>
    </row>
    <row r="1752" spans="1:4" ht="12.75">
      <c r="A1752" s="1" t="s">
        <v>0</v>
      </c>
      <c r="B1752" s="1"/>
      <c r="C1752" s="1"/>
      <c r="D1752" s="1"/>
    </row>
    <row r="1753" spans="1:4" ht="12.75">
      <c r="A1753" s="1" t="s">
        <v>28</v>
      </c>
      <c r="B1753" s="1"/>
      <c r="C1753" s="1"/>
      <c r="D1753" s="1"/>
    </row>
    <row r="1754" spans="1:4" ht="12.75">
      <c r="A1754" s="1" t="s">
        <v>130</v>
      </c>
      <c r="B1754" s="1"/>
      <c r="C1754" s="1"/>
      <c r="D1754" s="1"/>
    </row>
    <row r="1755" spans="1:4" ht="12.75" customHeight="1">
      <c r="A1755" s="2"/>
      <c r="B1755" s="2" t="s">
        <v>3</v>
      </c>
      <c r="C1755" s="3" t="s">
        <v>131</v>
      </c>
      <c r="D1755" s="3"/>
    </row>
    <row r="1756" spans="1:4" ht="12.75">
      <c r="A1756" s="2"/>
      <c r="B1756" s="2"/>
      <c r="C1756" s="4" t="s">
        <v>5</v>
      </c>
      <c r="D1756" s="4" t="s">
        <v>6</v>
      </c>
    </row>
    <row r="1757" spans="1:4" ht="12.75">
      <c r="A1757" s="5">
        <v>1</v>
      </c>
      <c r="B1757" s="6" t="s">
        <v>7</v>
      </c>
      <c r="C1757" s="13">
        <v>809.2</v>
      </c>
      <c r="D1757" s="13"/>
    </row>
    <row r="1758" spans="1:4" ht="12.75">
      <c r="A1758" s="5">
        <v>2</v>
      </c>
      <c r="B1758" s="8" t="s">
        <v>59</v>
      </c>
      <c r="C1758" s="9" t="s">
        <v>3</v>
      </c>
      <c r="D1758" s="9"/>
    </row>
    <row r="1759" spans="1:4" ht="12.75">
      <c r="A1759" s="5"/>
      <c r="B1759" s="27" t="s">
        <v>9</v>
      </c>
      <c r="C1759" s="10">
        <v>272962.24</v>
      </c>
      <c r="D1759" s="10"/>
    </row>
    <row r="1760" spans="1:4" ht="12.75">
      <c r="A1760" s="5"/>
      <c r="B1760" s="27" t="s">
        <v>10</v>
      </c>
      <c r="C1760" s="10">
        <v>289594.73</v>
      </c>
      <c r="D1760" s="10"/>
    </row>
    <row r="1761" spans="1:4" ht="12.75">
      <c r="A1761" s="5"/>
      <c r="B1761" s="27" t="s">
        <v>11</v>
      </c>
      <c r="C1761" s="10">
        <f>C1760-C1759</f>
        <v>16632.48999999999</v>
      </c>
      <c r="D1761" s="10"/>
    </row>
    <row r="1762" spans="1:4" ht="12.75">
      <c r="A1762" s="5">
        <v>3</v>
      </c>
      <c r="B1762" s="11" t="s">
        <v>12</v>
      </c>
      <c r="C1762" s="1" t="s">
        <v>13</v>
      </c>
      <c r="D1762" s="1"/>
    </row>
    <row r="1763" spans="1:4" ht="12.75">
      <c r="A1763" s="12" t="s">
        <v>14</v>
      </c>
      <c r="B1763" s="12"/>
      <c r="C1763" s="13">
        <v>36.85</v>
      </c>
      <c r="D1763" s="13">
        <f>C1763/809.2/12*1000</f>
        <v>3.794900313066403</v>
      </c>
    </row>
    <row r="1764" spans="1:4" ht="12.75" customHeight="1">
      <c r="A1764" s="14" t="s">
        <v>15</v>
      </c>
      <c r="B1764" s="14"/>
      <c r="C1764" s="7">
        <f>C1765+C1766+C1767</f>
        <v>130.37</v>
      </c>
      <c r="D1764" s="13">
        <f>C1764/809.2/12*1000</f>
        <v>13.425811501071015</v>
      </c>
    </row>
    <row r="1765" spans="1:4" ht="12.75">
      <c r="A1765" s="2"/>
      <c r="B1765" s="15" t="s">
        <v>16</v>
      </c>
      <c r="C1765" s="10">
        <v>43.43</v>
      </c>
      <c r="D1765" s="13">
        <f>C1765/809.2/12*1000</f>
        <v>4.472524303839182</v>
      </c>
    </row>
    <row r="1766" spans="1:4" ht="12.75">
      <c r="A1766" s="2"/>
      <c r="B1766" s="15" t="s">
        <v>17</v>
      </c>
      <c r="C1766" s="39">
        <v>86.94</v>
      </c>
      <c r="D1766" s="13">
        <f>C1766/809.2/12*1000</f>
        <v>8.953287197231834</v>
      </c>
    </row>
    <row r="1767" spans="1:4" ht="12.75">
      <c r="A1767" s="18" t="s">
        <v>18</v>
      </c>
      <c r="B1767" s="18"/>
      <c r="C1767" s="17">
        <v>0</v>
      </c>
      <c r="D1767" s="13">
        <f>C1767/809.2/12*1000</f>
        <v>0</v>
      </c>
    </row>
    <row r="1768" spans="1:4" ht="12.75" customHeight="1">
      <c r="A1768" s="19" t="s">
        <v>19</v>
      </c>
      <c r="B1768" s="19"/>
      <c r="C1768" s="13">
        <f>C1769+C1771+C1770</f>
        <v>65.98</v>
      </c>
      <c r="D1768" s="13">
        <f>C1768/809.2/12*1000</f>
        <v>6.794776734223102</v>
      </c>
    </row>
    <row r="1769" spans="1:4" ht="12.75">
      <c r="A1769" s="2"/>
      <c r="B1769" s="15" t="s">
        <v>93</v>
      </c>
      <c r="C1769" s="9">
        <v>63.92</v>
      </c>
      <c r="D1769" s="13">
        <f>C1769/809.2/12*1000</f>
        <v>6.582633053221288</v>
      </c>
    </row>
    <row r="1770" spans="1:4" ht="12.75">
      <c r="A1770" s="2"/>
      <c r="B1770" s="15" t="s">
        <v>21</v>
      </c>
      <c r="C1770" s="10">
        <v>2.06</v>
      </c>
      <c r="D1770" s="13">
        <f>C1770/809.2/12*1000</f>
        <v>0.2121436810018125</v>
      </c>
    </row>
    <row r="1771" spans="1:4" ht="12.75">
      <c r="A1771" s="2"/>
      <c r="B1771" s="20" t="s">
        <v>22</v>
      </c>
      <c r="C1771" s="10">
        <v>0</v>
      </c>
      <c r="D1771" s="13">
        <f>C1771/809.2/12*1000</f>
        <v>0</v>
      </c>
    </row>
    <row r="1772" spans="1:4" ht="12.75">
      <c r="A1772" s="12" t="s">
        <v>23</v>
      </c>
      <c r="B1772" s="12"/>
      <c r="C1772" s="13">
        <v>8.69</v>
      </c>
      <c r="D1772" s="13">
        <f>C1772/809.2/12*1000</f>
        <v>0.89491679024551</v>
      </c>
    </row>
    <row r="1773" spans="1:4" ht="12.75">
      <c r="A1773" s="21" t="s">
        <v>52</v>
      </c>
      <c r="B1773" s="21"/>
      <c r="C1773" s="1">
        <v>32.77</v>
      </c>
      <c r="D1773" s="13">
        <f>C1773/809.2/12*1000</f>
        <v>3.3747322458395126</v>
      </c>
    </row>
    <row r="1774" spans="1:4" ht="12.75">
      <c r="A1774" s="2"/>
      <c r="B1774" s="11" t="s">
        <v>25</v>
      </c>
      <c r="C1774" s="7">
        <f>C1763+C1764+C1768+C1772+C1773</f>
        <v>274.65999999999997</v>
      </c>
      <c r="D1774" s="13">
        <f>C1774/809.2/12*1000</f>
        <v>28.28513758444554</v>
      </c>
    </row>
    <row r="1775" spans="1:4" ht="12.75">
      <c r="A1775" s="2">
        <v>4</v>
      </c>
      <c r="B1775" s="11" t="s">
        <v>26</v>
      </c>
      <c r="C1775" s="7"/>
      <c r="D1775" s="7"/>
    </row>
    <row r="1776" spans="1:4" ht="12.75">
      <c r="A1776" s="5">
        <v>5</v>
      </c>
      <c r="B1776" s="11" t="s">
        <v>11</v>
      </c>
      <c r="C1776" s="13">
        <f>C1774-C1760/1000</f>
        <v>-14.934730000000002</v>
      </c>
      <c r="D1776" s="13"/>
    </row>
    <row r="1777" spans="1:4" ht="12.75">
      <c r="A1777" s="5"/>
      <c r="B1777" s="11"/>
      <c r="C1777" s="13"/>
      <c r="D1777" s="13"/>
    </row>
    <row r="1778" spans="1:4" ht="12.75">
      <c r="A1778" s="22" t="s">
        <v>27</v>
      </c>
      <c r="B1778" s="22"/>
      <c r="C1778" s="22"/>
      <c r="D1778" s="22"/>
    </row>
    <row r="1780" spans="1:4" ht="12.75">
      <c r="A1780" s="1" t="s">
        <v>0</v>
      </c>
      <c r="B1780" s="1"/>
      <c r="C1780" s="1"/>
      <c r="D1780" s="1"/>
    </row>
    <row r="1781" spans="1:4" ht="12.75">
      <c r="A1781" s="1" t="s">
        <v>28</v>
      </c>
      <c r="B1781" s="1"/>
      <c r="C1781" s="1"/>
      <c r="D1781" s="1"/>
    </row>
    <row r="1782" spans="1:4" ht="12.75">
      <c r="A1782" s="1" t="s">
        <v>132</v>
      </c>
      <c r="B1782" s="1"/>
      <c r="C1782" s="1"/>
      <c r="D1782" s="1"/>
    </row>
    <row r="1783" spans="1:4" ht="12.75" customHeight="1">
      <c r="A1783" s="2"/>
      <c r="B1783" s="2" t="s">
        <v>3</v>
      </c>
      <c r="C1783" s="3" t="s">
        <v>108</v>
      </c>
      <c r="D1783" s="3"/>
    </row>
    <row r="1784" spans="1:4" ht="12.75">
      <c r="A1784" s="2"/>
      <c r="B1784" s="2"/>
      <c r="C1784" s="4" t="s">
        <v>5</v>
      </c>
      <c r="D1784" s="4" t="s">
        <v>6</v>
      </c>
    </row>
    <row r="1785" spans="1:4" ht="12.75">
      <c r="A1785" s="5">
        <v>1</v>
      </c>
      <c r="B1785" s="6" t="s">
        <v>7</v>
      </c>
      <c r="C1785" s="13">
        <v>1324.4</v>
      </c>
      <c r="D1785" s="13"/>
    </row>
    <row r="1786" spans="1:4" ht="12.75">
      <c r="A1786" s="5">
        <v>2</v>
      </c>
      <c r="B1786" s="8" t="s">
        <v>96</v>
      </c>
      <c r="C1786" s="9" t="s">
        <v>3</v>
      </c>
      <c r="D1786" s="9"/>
    </row>
    <row r="1787" spans="1:4" ht="12.75">
      <c r="A1787" s="5"/>
      <c r="B1787" s="27" t="s">
        <v>9</v>
      </c>
      <c r="C1787" s="10">
        <v>363181.08</v>
      </c>
      <c r="D1787" s="10"/>
    </row>
    <row r="1788" spans="1:4" ht="12.75">
      <c r="A1788" s="5"/>
      <c r="B1788" s="27" t="s">
        <v>10</v>
      </c>
      <c r="C1788" s="10">
        <v>360135.2</v>
      </c>
      <c r="D1788" s="10"/>
    </row>
    <row r="1789" spans="1:4" ht="12.75">
      <c r="A1789" s="5"/>
      <c r="B1789" s="27" t="s">
        <v>11</v>
      </c>
      <c r="C1789" s="10">
        <f>C1788-C1787</f>
        <v>-3045.8800000000047</v>
      </c>
      <c r="D1789" s="10"/>
    </row>
    <row r="1790" spans="1:4" ht="12.75">
      <c r="A1790" s="5">
        <v>3</v>
      </c>
      <c r="B1790" s="11" t="s">
        <v>12</v>
      </c>
      <c r="C1790" s="1" t="s">
        <v>13</v>
      </c>
      <c r="D1790" s="1"/>
    </row>
    <row r="1791" spans="1:4" ht="12.75">
      <c r="A1791" s="12" t="s">
        <v>14</v>
      </c>
      <c r="B1791" s="12"/>
      <c r="C1791" s="13">
        <v>49.03</v>
      </c>
      <c r="D1791" s="13">
        <f>C1791/1324.4/12*1000</f>
        <v>3.0850448001610786</v>
      </c>
    </row>
    <row r="1792" spans="1:4" ht="12.75" customHeight="1">
      <c r="A1792" s="14" t="s">
        <v>15</v>
      </c>
      <c r="B1792" s="14"/>
      <c r="C1792" s="7">
        <f>C1793+C1794+C1795</f>
        <v>99.05000000000001</v>
      </c>
      <c r="D1792" s="13">
        <f>C1792/1324.4/12*1000</f>
        <v>6.232381959126145</v>
      </c>
    </row>
    <row r="1793" spans="1:4" ht="12.75">
      <c r="A1793" s="2"/>
      <c r="B1793" s="15" t="s">
        <v>16</v>
      </c>
      <c r="C1793" s="10">
        <v>71.29</v>
      </c>
      <c r="D1793" s="13">
        <f>C1793/1324.4/12*1000</f>
        <v>4.485679049632538</v>
      </c>
    </row>
    <row r="1794" spans="1:4" ht="12.75">
      <c r="A1794" s="2"/>
      <c r="B1794" s="15" t="s">
        <v>17</v>
      </c>
      <c r="C1794" s="39">
        <v>27.76</v>
      </c>
      <c r="D1794" s="13">
        <f>C1794/1324.4/12*1000</f>
        <v>1.746702909493607</v>
      </c>
    </row>
    <row r="1795" spans="1:4" ht="12.75">
      <c r="A1795" s="18" t="s">
        <v>18</v>
      </c>
      <c r="B1795" s="18"/>
      <c r="C1795" s="17">
        <v>0</v>
      </c>
      <c r="D1795" s="13">
        <f>C1795/1324.4/12*1000</f>
        <v>0</v>
      </c>
    </row>
    <row r="1796" spans="1:4" ht="12.75" customHeight="1">
      <c r="A1796" s="19" t="s">
        <v>19</v>
      </c>
      <c r="B1796" s="19"/>
      <c r="C1796" s="13">
        <f>C1797+C1799+C1798</f>
        <v>97.14</v>
      </c>
      <c r="D1796" s="13">
        <f>C1796/1324.4/12*1000</f>
        <v>6.112201751736635</v>
      </c>
    </row>
    <row r="1797" spans="1:4" ht="12.75">
      <c r="A1797" s="2"/>
      <c r="B1797" s="15" t="s">
        <v>20</v>
      </c>
      <c r="C1797" s="9">
        <v>96.15</v>
      </c>
      <c r="D1797" s="13">
        <f>C1797/1324.4/12*1000</f>
        <v>6.049909392932649</v>
      </c>
    </row>
    <row r="1798" spans="1:4" ht="12.75">
      <c r="A1798" s="2"/>
      <c r="B1798" s="15" t="s">
        <v>21</v>
      </c>
      <c r="C1798" s="10">
        <v>0.99</v>
      </c>
      <c r="D1798" s="13">
        <f>C1798/1324.4/12*1000</f>
        <v>0.0622923588039867</v>
      </c>
    </row>
    <row r="1799" spans="1:4" ht="12.75">
      <c r="A1799" s="2"/>
      <c r="B1799" s="20" t="s">
        <v>22</v>
      </c>
      <c r="C1799" s="10">
        <v>0</v>
      </c>
      <c r="D1799" s="13">
        <f>C1799/1324.4/12*1000</f>
        <v>0</v>
      </c>
    </row>
    <row r="1800" spans="1:4" ht="12.75">
      <c r="A1800" s="12" t="s">
        <v>23</v>
      </c>
      <c r="B1800" s="12"/>
      <c r="C1800" s="13">
        <v>10.8</v>
      </c>
      <c r="D1800" s="13">
        <f>C1800/1324.4/12*1000</f>
        <v>0.6795530051344004</v>
      </c>
    </row>
    <row r="1801" spans="1:4" ht="12.75">
      <c r="A1801" s="21" t="s">
        <v>24</v>
      </c>
      <c r="B1801" s="21"/>
      <c r="C1801" s="1">
        <v>53.83</v>
      </c>
      <c r="D1801" s="13">
        <f>C1801/1324.4/12*1000</f>
        <v>3.3870683579985905</v>
      </c>
    </row>
    <row r="1802" spans="1:4" ht="12.75">
      <c r="A1802" s="2"/>
      <c r="B1802" s="11" t="s">
        <v>25</v>
      </c>
      <c r="C1802" s="13">
        <f>C1791+C1792+C1796+C1800+C1801</f>
        <v>309.85</v>
      </c>
      <c r="D1802" s="13">
        <f>C1802/1324.4/12*1000</f>
        <v>19.496249874156852</v>
      </c>
    </row>
    <row r="1803" spans="1:4" ht="12.75">
      <c r="A1803" s="2">
        <v>4</v>
      </c>
      <c r="B1803" s="11" t="s">
        <v>26</v>
      </c>
      <c r="C1803" s="7"/>
      <c r="D1803" s="7"/>
    </row>
    <row r="1804" spans="1:4" ht="12.75">
      <c r="A1804" s="5">
        <v>5</v>
      </c>
      <c r="B1804" s="11" t="s">
        <v>11</v>
      </c>
      <c r="C1804" s="13">
        <f>C1802-C1788/1000</f>
        <v>-50.285199999999975</v>
      </c>
      <c r="D1804" s="13"/>
    </row>
    <row r="1805" spans="1:4" ht="12.75">
      <c r="A1805" s="5"/>
      <c r="B1805" s="11"/>
      <c r="C1805" s="13"/>
      <c r="D1805" s="13"/>
    </row>
    <row r="1806" spans="1:4" ht="12.75">
      <c r="A1806" s="22" t="s">
        <v>27</v>
      </c>
      <c r="B1806" s="22"/>
      <c r="C1806" s="22"/>
      <c r="D1806" s="22"/>
    </row>
    <row r="1808" spans="1:4" ht="12.75">
      <c r="A1808" s="1" t="s">
        <v>0</v>
      </c>
      <c r="B1808" s="1"/>
      <c r="C1808" s="1"/>
      <c r="D1808" s="1"/>
    </row>
    <row r="1809" spans="1:4" ht="12.75">
      <c r="A1809" s="1" t="s">
        <v>28</v>
      </c>
      <c r="B1809" s="1"/>
      <c r="C1809" s="1"/>
      <c r="D1809" s="1"/>
    </row>
    <row r="1810" spans="1:4" ht="12.75">
      <c r="A1810" s="1" t="s">
        <v>133</v>
      </c>
      <c r="B1810" s="1"/>
      <c r="C1810" s="1"/>
      <c r="D1810" s="1"/>
    </row>
    <row r="1811" spans="1:4" ht="12.75" customHeight="1">
      <c r="A1811" s="2"/>
      <c r="B1811" s="2" t="s">
        <v>3</v>
      </c>
      <c r="C1811" s="3" t="s">
        <v>108</v>
      </c>
      <c r="D1811" s="3"/>
    </row>
    <row r="1812" spans="1:4" ht="12.75">
      <c r="A1812" s="2"/>
      <c r="B1812" s="2"/>
      <c r="C1812" s="4" t="s">
        <v>5</v>
      </c>
      <c r="D1812" s="4" t="s">
        <v>6</v>
      </c>
    </row>
    <row r="1813" spans="1:4" ht="12.75">
      <c r="A1813" s="5">
        <v>1</v>
      </c>
      <c r="B1813" s="6" t="s">
        <v>7</v>
      </c>
      <c r="C1813" s="13">
        <v>2192.7</v>
      </c>
      <c r="D1813" s="13"/>
    </row>
    <row r="1814" spans="1:4" ht="12.75">
      <c r="A1814" s="5">
        <v>2</v>
      </c>
      <c r="B1814" s="8" t="s">
        <v>34</v>
      </c>
      <c r="C1814" s="9" t="s">
        <v>3</v>
      </c>
      <c r="D1814" s="9"/>
    </row>
    <row r="1815" spans="1:4" ht="12.75">
      <c r="A1815" s="5"/>
      <c r="B1815" s="20" t="s">
        <v>35</v>
      </c>
      <c r="C1815" s="10">
        <v>577007.24</v>
      </c>
      <c r="D1815" s="10"/>
    </row>
    <row r="1816" spans="1:4" ht="12.75">
      <c r="A1816" s="5"/>
      <c r="B1816" s="27" t="s">
        <v>36</v>
      </c>
      <c r="C1816" s="10">
        <v>572403.38</v>
      </c>
      <c r="D1816" s="10"/>
    </row>
    <row r="1817" spans="1:4" ht="12.75">
      <c r="A1817" s="5"/>
      <c r="B1817" s="27" t="s">
        <v>11</v>
      </c>
      <c r="C1817" s="10">
        <f>C1816-C1815</f>
        <v>-4603.859999999986</v>
      </c>
      <c r="D1817" s="10"/>
    </row>
    <row r="1818" spans="1:4" ht="12.75">
      <c r="A1818" s="5">
        <v>3</v>
      </c>
      <c r="B1818" s="11" t="s">
        <v>12</v>
      </c>
      <c r="C1818" s="1" t="s">
        <v>13</v>
      </c>
      <c r="D1818" s="1"/>
    </row>
    <row r="1819" spans="1:4" ht="12.75">
      <c r="A1819" s="12" t="s">
        <v>14</v>
      </c>
      <c r="B1819" s="12"/>
      <c r="C1819" s="13">
        <v>77.9</v>
      </c>
      <c r="D1819" s="13">
        <f>C1819/2192.7/12*1000</f>
        <v>2.9605813228743867</v>
      </c>
    </row>
    <row r="1820" spans="1:4" ht="12.75" customHeight="1">
      <c r="A1820" s="14" t="s">
        <v>15</v>
      </c>
      <c r="B1820" s="14"/>
      <c r="C1820" s="7">
        <f>C1821+C1822+C1823</f>
        <v>198.6</v>
      </c>
      <c r="D1820" s="13">
        <f>C1820/2192.7/12*1000</f>
        <v>7.547772153053313</v>
      </c>
    </row>
    <row r="1821" spans="1:4" ht="12.75">
      <c r="A1821" s="2"/>
      <c r="B1821" s="15" t="s">
        <v>16</v>
      </c>
      <c r="C1821" s="10">
        <v>117.62</v>
      </c>
      <c r="D1821" s="13">
        <f>C1821/2192.7/12*1000</f>
        <v>4.470135753485049</v>
      </c>
    </row>
    <row r="1822" spans="1:4" ht="12.75">
      <c r="A1822" s="2"/>
      <c r="B1822" s="15" t="s">
        <v>17</v>
      </c>
      <c r="C1822" s="39">
        <v>73.72</v>
      </c>
      <c r="D1822" s="13">
        <f>C1822/2192.7/12*1000</f>
        <v>2.80172086164698</v>
      </c>
    </row>
    <row r="1823" spans="1:4" ht="12.75">
      <c r="A1823" s="18" t="s">
        <v>18</v>
      </c>
      <c r="B1823" s="18"/>
      <c r="C1823" s="17">
        <v>7.26</v>
      </c>
      <c r="D1823" s="13">
        <f>C1823/2192.7/12*1000</f>
        <v>0.2759155379212843</v>
      </c>
    </row>
    <row r="1824" spans="1:4" ht="12.75" customHeight="1">
      <c r="A1824" s="19" t="s">
        <v>19</v>
      </c>
      <c r="B1824" s="19"/>
      <c r="C1824" s="13">
        <f>C1825+C1827+C1826</f>
        <v>169.78</v>
      </c>
      <c r="D1824" s="13">
        <f>C1824/2192.7/12*1000</f>
        <v>6.452471078274882</v>
      </c>
    </row>
    <row r="1825" spans="1:4" ht="12.75">
      <c r="A1825" s="2"/>
      <c r="B1825" s="15" t="s">
        <v>20</v>
      </c>
      <c r="C1825" s="16">
        <v>162</v>
      </c>
      <c r="D1825" s="13">
        <f>C1825/2192.7/12*1000</f>
        <v>6.156792994937748</v>
      </c>
    </row>
    <row r="1826" spans="1:4" ht="12.75">
      <c r="A1826" s="2"/>
      <c r="B1826" s="15" t="s">
        <v>21</v>
      </c>
      <c r="C1826" s="10">
        <v>5.4</v>
      </c>
      <c r="D1826" s="13">
        <f>C1826/2192.7/12*1000</f>
        <v>0.20522643316459163</v>
      </c>
    </row>
    <row r="1827" spans="1:4" ht="12.75">
      <c r="A1827" s="2"/>
      <c r="B1827" s="20" t="s">
        <v>22</v>
      </c>
      <c r="C1827" s="10">
        <v>2.38</v>
      </c>
      <c r="D1827" s="13">
        <f>C1827/2192.7/12*1000</f>
        <v>0.09045165017254224</v>
      </c>
    </row>
    <row r="1828" spans="1:4" ht="12.75">
      <c r="A1828" s="12" t="s">
        <v>23</v>
      </c>
      <c r="B1828" s="12"/>
      <c r="C1828" s="13">
        <v>17.17</v>
      </c>
      <c r="D1828" s="13">
        <f>C1828/2192.7/12*1000</f>
        <v>0.6525440476733403</v>
      </c>
    </row>
    <row r="1829" spans="1:4" ht="12.75">
      <c r="A1829" s="21" t="s">
        <v>24</v>
      </c>
      <c r="B1829" s="21"/>
      <c r="C1829" s="1">
        <v>88.8</v>
      </c>
      <c r="D1829" s="13">
        <f>C1829/2192.7/12*1000</f>
        <v>3.3748346787066175</v>
      </c>
    </row>
    <row r="1830" spans="1:4" ht="12.75">
      <c r="A1830" s="2"/>
      <c r="B1830" s="11" t="s">
        <v>25</v>
      </c>
      <c r="C1830" s="7">
        <f>C1819+C1820+C1824+C1828+C1829</f>
        <v>552.25</v>
      </c>
      <c r="D1830" s="13">
        <f>D1819+D1820+D1824+D1828+D1829</f>
        <v>20.98820328058254</v>
      </c>
    </row>
    <row r="1831" spans="1:4" ht="12.75">
      <c r="A1831" s="2">
        <v>4</v>
      </c>
      <c r="B1831" s="11" t="s">
        <v>26</v>
      </c>
      <c r="C1831" s="7"/>
      <c r="D1831" s="7"/>
    </row>
    <row r="1832" spans="1:4" ht="12.75">
      <c r="A1832" s="5">
        <v>5</v>
      </c>
      <c r="B1832" s="11" t="s">
        <v>11</v>
      </c>
      <c r="C1832" s="13">
        <f>C1830-C1816/1000</f>
        <v>-20.15337999999997</v>
      </c>
      <c r="D1832" s="13"/>
    </row>
    <row r="1833" spans="1:4" ht="12.75">
      <c r="A1833" s="5"/>
      <c r="B1833" s="11"/>
      <c r="C1833" s="13"/>
      <c r="D1833" s="13"/>
    </row>
    <row r="1834" spans="1:4" ht="12.75">
      <c r="A1834" s="12" t="s">
        <v>38</v>
      </c>
      <c r="B1834" s="12"/>
      <c r="C1834" s="28"/>
      <c r="D1834" s="13"/>
    </row>
    <row r="1835" spans="1:4" ht="12.75">
      <c r="A1835" s="28"/>
      <c r="B1835" s="27" t="s">
        <v>39</v>
      </c>
      <c r="C1835" s="28">
        <v>4984.68</v>
      </c>
      <c r="D1835" s="13"/>
    </row>
    <row r="1836" spans="1:4" ht="12.75">
      <c r="A1836" s="5"/>
      <c r="B1836" s="22" t="s">
        <v>40</v>
      </c>
      <c r="C1836" s="28">
        <v>6174.93</v>
      </c>
      <c r="D1836" s="13"/>
    </row>
    <row r="1837" spans="1:4" ht="12.75">
      <c r="A1837" s="5"/>
      <c r="B1837" s="29" t="s">
        <v>11</v>
      </c>
      <c r="C1837" s="30">
        <f>C1836-C1835</f>
        <v>1190.25</v>
      </c>
      <c r="D1837" s="13"/>
    </row>
    <row r="1838" spans="1:4" ht="12.75">
      <c r="A1838" s="5"/>
      <c r="B1838" s="27" t="s">
        <v>41</v>
      </c>
      <c r="C1838" s="28">
        <v>4064.69</v>
      </c>
      <c r="D1838" s="13"/>
    </row>
    <row r="1839" spans="1:4" ht="12.75">
      <c r="A1839" s="5"/>
      <c r="B1839" s="22" t="s">
        <v>42</v>
      </c>
      <c r="C1839" s="28">
        <v>5868.71</v>
      </c>
      <c r="D1839" s="13"/>
    </row>
    <row r="1840" spans="1:4" ht="12.75">
      <c r="A1840" s="5"/>
      <c r="B1840" s="29" t="s">
        <v>11</v>
      </c>
      <c r="C1840" s="30">
        <f>C1839-C1838</f>
        <v>1804.02</v>
      </c>
      <c r="D1840" s="13"/>
    </row>
    <row r="1841" spans="1:4" ht="12.75">
      <c r="A1841" s="5"/>
      <c r="B1841" s="27" t="s">
        <v>72</v>
      </c>
      <c r="C1841" s="28">
        <v>13287.9</v>
      </c>
      <c r="D1841" s="13"/>
    </row>
    <row r="1842" spans="1:4" ht="12.75">
      <c r="A1842" s="5"/>
      <c r="B1842" s="22" t="s">
        <v>73</v>
      </c>
      <c r="C1842" s="28">
        <v>12749.71</v>
      </c>
      <c r="D1842" s="13"/>
    </row>
    <row r="1843" spans="1:4" ht="12.75">
      <c r="A1843" s="5"/>
      <c r="B1843" s="29" t="s">
        <v>11</v>
      </c>
      <c r="C1843" s="30">
        <f>C1842-C1841</f>
        <v>-538.1900000000005</v>
      </c>
      <c r="D1843" s="13"/>
    </row>
    <row r="1844" spans="1:4" ht="12.75">
      <c r="A1844" s="5"/>
      <c r="B1844" s="27" t="s">
        <v>43</v>
      </c>
      <c r="C1844" s="28">
        <v>7652.65</v>
      </c>
      <c r="D1844" s="13"/>
    </row>
    <row r="1845" spans="1:4" ht="12.75">
      <c r="A1845" s="5"/>
      <c r="B1845" s="22" t="s">
        <v>44</v>
      </c>
      <c r="C1845" s="28">
        <v>7419.25</v>
      </c>
      <c r="D1845" s="13"/>
    </row>
    <row r="1846" spans="1:4" ht="12.75">
      <c r="A1846" s="5"/>
      <c r="B1846" s="29" t="s">
        <v>11</v>
      </c>
      <c r="C1846" s="30">
        <f>C1845-C1844</f>
        <v>-233.39999999999964</v>
      </c>
      <c r="D1846" s="13"/>
    </row>
    <row r="1847" spans="1:4" ht="12.75">
      <c r="A1847" s="12"/>
      <c r="B1847" s="29" t="s">
        <v>45</v>
      </c>
      <c r="C1847" s="32">
        <f>C1837+C1840+C1843+C1846</f>
        <v>2222.68</v>
      </c>
      <c r="D1847" s="13"/>
    </row>
    <row r="1848" spans="1:4" ht="12.75">
      <c r="A1848" s="12"/>
      <c r="B1848" s="12"/>
      <c r="C1848" s="28"/>
      <c r="D1848" s="13"/>
    </row>
    <row r="1849" spans="1:4" ht="12.75">
      <c r="A1849" s="12"/>
      <c r="B1849" s="14" t="s">
        <v>46</v>
      </c>
      <c r="C1849" s="42">
        <v>-22.37</v>
      </c>
      <c r="D1849" s="13"/>
    </row>
    <row r="1850" spans="1:4" ht="12.75">
      <c r="A1850" s="22" t="s">
        <v>27</v>
      </c>
      <c r="B1850" s="22"/>
      <c r="C1850" s="22"/>
      <c r="D1850" s="22"/>
    </row>
    <row r="1851" spans="1:2" ht="12.75">
      <c r="A1851" s="48"/>
      <c r="B1851" s="48"/>
    </row>
    <row r="1852" spans="1:2" ht="12.75">
      <c r="A1852" s="25"/>
      <c r="B1852" s="34"/>
    </row>
    <row r="1853" spans="1:4" ht="12.75">
      <c r="A1853" s="1" t="s">
        <v>0</v>
      </c>
      <c r="B1853" s="1"/>
      <c r="C1853" s="1"/>
      <c r="D1853" s="1"/>
    </row>
    <row r="1854" spans="1:4" ht="12.75">
      <c r="A1854" s="1" t="s">
        <v>28</v>
      </c>
      <c r="B1854" s="1"/>
      <c r="C1854" s="1"/>
      <c r="D1854" s="1"/>
    </row>
    <row r="1855" spans="1:4" ht="12.75">
      <c r="A1855" s="1" t="s">
        <v>134</v>
      </c>
      <c r="B1855" s="1"/>
      <c r="C1855" s="1"/>
      <c r="D1855" s="1"/>
    </row>
    <row r="1856" spans="1:4" ht="12.75" customHeight="1">
      <c r="A1856" s="2"/>
      <c r="B1856" s="2" t="s">
        <v>3</v>
      </c>
      <c r="C1856" s="3" t="s">
        <v>4</v>
      </c>
      <c r="D1856" s="3"/>
    </row>
    <row r="1857" spans="1:4" ht="12.75">
      <c r="A1857" s="2"/>
      <c r="B1857" s="2"/>
      <c r="C1857" s="4" t="s">
        <v>5</v>
      </c>
      <c r="D1857" s="4" t="s">
        <v>6</v>
      </c>
    </row>
    <row r="1858" spans="1:4" ht="12.75">
      <c r="A1858" s="5">
        <v>1</v>
      </c>
      <c r="B1858" s="6" t="s">
        <v>7</v>
      </c>
      <c r="C1858" s="13">
        <v>2020.65</v>
      </c>
      <c r="D1858" s="13"/>
    </row>
    <row r="1859" spans="1:4" ht="12.75">
      <c r="A1859" s="5">
        <v>2</v>
      </c>
      <c r="B1859" s="8" t="s">
        <v>68</v>
      </c>
      <c r="C1859" s="9" t="s">
        <v>3</v>
      </c>
      <c r="D1859" s="9"/>
    </row>
    <row r="1860" spans="1:4" ht="12.75">
      <c r="A1860" s="5"/>
      <c r="B1860" s="20" t="s">
        <v>69</v>
      </c>
      <c r="C1860" s="10">
        <v>531240.44</v>
      </c>
      <c r="D1860" s="10"/>
    </row>
    <row r="1861" spans="1:4" ht="12.75">
      <c r="A1861" s="5"/>
      <c r="B1861" s="27" t="s">
        <v>70</v>
      </c>
      <c r="C1861" s="10">
        <v>515121.15</v>
      </c>
      <c r="D1861" s="10"/>
    </row>
    <row r="1862" spans="1:4" ht="12.75">
      <c r="A1862" s="5"/>
      <c r="B1862" s="27" t="s">
        <v>11</v>
      </c>
      <c r="C1862" s="10">
        <f>C1861-C1860</f>
        <v>-16119.28999999992</v>
      </c>
      <c r="D1862" s="10"/>
    </row>
    <row r="1863" spans="1:4" ht="12.75">
      <c r="A1863" s="5">
        <v>3</v>
      </c>
      <c r="B1863" s="11" t="s">
        <v>12</v>
      </c>
      <c r="C1863" s="1" t="s">
        <v>13</v>
      </c>
      <c r="D1863" s="1"/>
    </row>
    <row r="1864" spans="1:4" ht="12.75">
      <c r="A1864" s="12" t="s">
        <v>14</v>
      </c>
      <c r="B1864" s="12"/>
      <c r="C1864" s="13">
        <v>71.72</v>
      </c>
      <c r="D1864" s="13">
        <f>C1864/2020.65/12*1000</f>
        <v>2.9577941091562945</v>
      </c>
    </row>
    <row r="1865" spans="1:4" ht="12.75" customHeight="1">
      <c r="A1865" s="14" t="s">
        <v>15</v>
      </c>
      <c r="B1865" s="14"/>
      <c r="C1865" s="7">
        <f>C1866+C1867+C1868</f>
        <v>169.13</v>
      </c>
      <c r="D1865" s="13">
        <f>C1865/2020.65/12*1000</f>
        <v>6.97506577916347</v>
      </c>
    </row>
    <row r="1866" spans="1:4" ht="12.75">
      <c r="A1866" s="2"/>
      <c r="B1866" s="15" t="s">
        <v>16</v>
      </c>
      <c r="C1866" s="10">
        <v>108.38</v>
      </c>
      <c r="D1866" s="13">
        <f>C1866/2020.65/12*1000</f>
        <v>4.4696838476067935</v>
      </c>
    </row>
    <row r="1867" spans="1:4" ht="12.75">
      <c r="A1867" s="2"/>
      <c r="B1867" s="15" t="s">
        <v>17</v>
      </c>
      <c r="C1867" s="39">
        <v>53.49</v>
      </c>
      <c r="D1867" s="13">
        <f>C1867/2020.65/12*1000</f>
        <v>2.2059733254150893</v>
      </c>
    </row>
    <row r="1868" spans="1:4" ht="12.75">
      <c r="A1868" s="18" t="s">
        <v>18</v>
      </c>
      <c r="B1868" s="18"/>
      <c r="C1868" s="17">
        <v>7.26</v>
      </c>
      <c r="D1868" s="13">
        <f>C1868/2020.65/12*1000</f>
        <v>0.2994086061415881</v>
      </c>
    </row>
    <row r="1869" spans="1:4" ht="12.75" customHeight="1">
      <c r="A1869" s="19" t="s">
        <v>19</v>
      </c>
      <c r="B1869" s="19"/>
      <c r="C1869" s="13">
        <f>C1870+C1872+C1871</f>
        <v>156.78</v>
      </c>
      <c r="D1869" s="13">
        <f>C1869/2020.65/12*1000</f>
        <v>6.465741221884047</v>
      </c>
    </row>
    <row r="1870" spans="1:4" ht="12.75">
      <c r="A1870" s="2"/>
      <c r="B1870" s="15" t="s">
        <v>20</v>
      </c>
      <c r="C1870" s="9">
        <v>146.9</v>
      </c>
      <c r="D1870" s="13">
        <f>C1870/2020.65/12*1000</f>
        <v>6.058281576060508</v>
      </c>
    </row>
    <row r="1871" spans="1:4" ht="12.75">
      <c r="A1871" s="2"/>
      <c r="B1871" s="15" t="s">
        <v>21</v>
      </c>
      <c r="C1871" s="10">
        <v>7.72</v>
      </c>
      <c r="D1871" s="13">
        <f>C1871/2020.65/12*1000</f>
        <v>0.3183793993681901</v>
      </c>
    </row>
    <row r="1872" spans="1:4" ht="12.75">
      <c r="A1872" s="2"/>
      <c r="B1872" s="20" t="s">
        <v>22</v>
      </c>
      <c r="C1872" s="10">
        <v>2.16</v>
      </c>
      <c r="D1872" s="13">
        <f>C1872/2020.65/12*1000</f>
        <v>0.08908024645534852</v>
      </c>
    </row>
    <row r="1873" spans="1:4" ht="12.75">
      <c r="A1873" s="12" t="s">
        <v>23</v>
      </c>
      <c r="B1873" s="12"/>
      <c r="C1873" s="13">
        <v>15.45</v>
      </c>
      <c r="D1873" s="13">
        <f>C1873/2020.65/12*1000</f>
        <v>0.6371712072847846</v>
      </c>
    </row>
    <row r="1874" spans="1:4" ht="12.75">
      <c r="A1874" s="21" t="s">
        <v>24</v>
      </c>
      <c r="B1874" s="21"/>
      <c r="C1874" s="1">
        <v>81.81</v>
      </c>
      <c r="D1874" s="13">
        <f>C1874/2020.65/12*1000</f>
        <v>3.373914334496325</v>
      </c>
    </row>
    <row r="1875" spans="1:4" ht="12.75">
      <c r="A1875" s="2"/>
      <c r="B1875" s="11" t="s">
        <v>25</v>
      </c>
      <c r="C1875" s="7">
        <f>C1864+C1865+C1869+C1873+C1874</f>
        <v>494.89</v>
      </c>
      <c r="D1875" s="13">
        <f>D1864+D1865+D1869+D1873+D1874</f>
        <v>20.40968665198492</v>
      </c>
    </row>
    <row r="1876" spans="1:4" ht="12.75">
      <c r="A1876" s="2">
        <v>4</v>
      </c>
      <c r="B1876" s="11" t="s">
        <v>26</v>
      </c>
      <c r="C1876" s="7"/>
      <c r="D1876" s="7"/>
    </row>
    <row r="1877" spans="1:4" ht="12.75">
      <c r="A1877" s="5">
        <v>5</v>
      </c>
      <c r="B1877" s="11" t="s">
        <v>11</v>
      </c>
      <c r="C1877" s="13">
        <f>C1875-C1861/1000</f>
        <v>-20.23115000000007</v>
      </c>
      <c r="D1877" s="13"/>
    </row>
    <row r="1878" spans="1:4" ht="12.75">
      <c r="A1878" s="5"/>
      <c r="B1878" s="11"/>
      <c r="C1878" s="13"/>
      <c r="D1878" s="13"/>
    </row>
    <row r="1879" spans="1:4" ht="12.75">
      <c r="A1879" s="12" t="s">
        <v>38</v>
      </c>
      <c r="B1879" s="12"/>
      <c r="C1879" s="28"/>
      <c r="D1879" s="13"/>
    </row>
    <row r="1880" spans="1:4" ht="12.75">
      <c r="A1880" s="28"/>
      <c r="B1880" s="27" t="s">
        <v>39</v>
      </c>
      <c r="C1880" s="28">
        <v>17798.76</v>
      </c>
      <c r="D1880" s="13"/>
    </row>
    <row r="1881" spans="1:4" ht="12.75">
      <c r="A1881" s="5"/>
      <c r="B1881" s="22" t="s">
        <v>40</v>
      </c>
      <c r="C1881" s="28">
        <v>15816.27</v>
      </c>
      <c r="D1881" s="13"/>
    </row>
    <row r="1882" spans="1:4" ht="12.75">
      <c r="A1882" s="5"/>
      <c r="B1882" s="29" t="s">
        <v>11</v>
      </c>
      <c r="C1882" s="30">
        <f>C1881-C1880</f>
        <v>-1982.489999999998</v>
      </c>
      <c r="D1882" s="13"/>
    </row>
    <row r="1883" spans="1:4" ht="12.75">
      <c r="A1883" s="5"/>
      <c r="B1883" s="27" t="s">
        <v>41</v>
      </c>
      <c r="C1883" s="28">
        <v>19544.24</v>
      </c>
      <c r="D1883" s="13"/>
    </row>
    <row r="1884" spans="1:4" ht="12.75">
      <c r="A1884" s="5"/>
      <c r="B1884" s="22" t="s">
        <v>42</v>
      </c>
      <c r="C1884" s="28">
        <v>17002.57</v>
      </c>
      <c r="D1884" s="13"/>
    </row>
    <row r="1885" spans="1:4" ht="12.75">
      <c r="A1885" s="5"/>
      <c r="B1885" s="29" t="s">
        <v>11</v>
      </c>
      <c r="C1885" s="30">
        <f>C1884-C1883</f>
        <v>-2541.670000000002</v>
      </c>
      <c r="D1885" s="13"/>
    </row>
    <row r="1886" spans="1:4" ht="12.75">
      <c r="A1886" s="5"/>
      <c r="B1886" s="27" t="s">
        <v>43</v>
      </c>
      <c r="C1886" s="28">
        <v>25451.85</v>
      </c>
      <c r="D1886" s="13"/>
    </row>
    <row r="1887" spans="1:4" ht="12.75">
      <c r="A1887" s="5"/>
      <c r="B1887" s="22" t="s">
        <v>44</v>
      </c>
      <c r="C1887" s="28">
        <v>24943.09</v>
      </c>
      <c r="D1887" s="13"/>
    </row>
    <row r="1888" spans="1:4" ht="12.75">
      <c r="A1888" s="5"/>
      <c r="B1888" s="29" t="s">
        <v>11</v>
      </c>
      <c r="C1888" s="30">
        <f>C1887-C1886</f>
        <v>-508.7599999999984</v>
      </c>
      <c r="D1888" s="13"/>
    </row>
    <row r="1889" spans="1:4" ht="12.75">
      <c r="A1889" s="12"/>
      <c r="B1889" s="29" t="s">
        <v>45</v>
      </c>
      <c r="C1889" s="32">
        <f>C1888+C1885+C1882</f>
        <v>-5032.919999999998</v>
      </c>
      <c r="D1889" s="13"/>
    </row>
    <row r="1890" spans="1:4" ht="12.75">
      <c r="A1890" s="12"/>
      <c r="B1890" s="12"/>
      <c r="C1890" s="28"/>
      <c r="D1890" s="13"/>
    </row>
    <row r="1891" spans="1:4" ht="12.75">
      <c r="A1891" s="12"/>
      <c r="B1891" s="14" t="s">
        <v>46</v>
      </c>
      <c r="C1891" s="49">
        <v>-15.2</v>
      </c>
      <c r="D1891" s="13"/>
    </row>
    <row r="1892" spans="1:4" ht="12.75">
      <c r="A1892" s="22" t="s">
        <v>27</v>
      </c>
      <c r="B1892" s="22"/>
      <c r="C1892" s="22"/>
      <c r="D1892" s="22"/>
    </row>
    <row r="1894" spans="1:4" ht="12.75">
      <c r="A1894" s="1" t="s">
        <v>0</v>
      </c>
      <c r="B1894" s="1"/>
      <c r="C1894" s="1"/>
      <c r="D1894" s="1"/>
    </row>
    <row r="1895" spans="1:4" ht="12.75">
      <c r="A1895" s="1" t="s">
        <v>28</v>
      </c>
      <c r="B1895" s="1"/>
      <c r="C1895" s="1"/>
      <c r="D1895" s="1"/>
    </row>
    <row r="1896" spans="1:4" ht="12.75">
      <c r="A1896" s="1" t="s">
        <v>135</v>
      </c>
      <c r="B1896" s="1"/>
      <c r="C1896" s="1"/>
      <c r="D1896" s="1"/>
    </row>
    <row r="1897" spans="1:4" ht="12.75" customHeight="1">
      <c r="A1897" s="2"/>
      <c r="B1897" s="2" t="s">
        <v>3</v>
      </c>
      <c r="C1897" s="3" t="s">
        <v>108</v>
      </c>
      <c r="D1897" s="3"/>
    </row>
    <row r="1898" spans="1:4" ht="12.75">
      <c r="A1898" s="2"/>
      <c r="B1898" s="2"/>
      <c r="C1898" s="4" t="s">
        <v>5</v>
      </c>
      <c r="D1898" s="4" t="s">
        <v>6</v>
      </c>
    </row>
    <row r="1899" spans="1:4" ht="12.75">
      <c r="A1899" s="5">
        <v>1</v>
      </c>
      <c r="B1899" s="6" t="s">
        <v>7</v>
      </c>
      <c r="C1899" s="13">
        <v>2018.6</v>
      </c>
      <c r="D1899" s="13"/>
    </row>
    <row r="1900" spans="1:4" ht="12.75">
      <c r="A1900" s="5">
        <v>2</v>
      </c>
      <c r="B1900" s="8" t="s">
        <v>68</v>
      </c>
      <c r="C1900" s="9" t="s">
        <v>3</v>
      </c>
      <c r="D1900" s="9"/>
    </row>
    <row r="1901" spans="1:4" ht="12.75">
      <c r="A1901" s="5"/>
      <c r="B1901" s="20" t="s">
        <v>69</v>
      </c>
      <c r="C1901" s="10">
        <v>607686.8</v>
      </c>
      <c r="D1901" s="10"/>
    </row>
    <row r="1902" spans="1:4" ht="12.75">
      <c r="A1902" s="5"/>
      <c r="B1902" s="27" t="s">
        <v>70</v>
      </c>
      <c r="C1902" s="10">
        <v>540976.57</v>
      </c>
      <c r="D1902" s="10"/>
    </row>
    <row r="1903" spans="1:4" ht="12.75">
      <c r="A1903" s="5"/>
      <c r="B1903" s="27" t="s">
        <v>11</v>
      </c>
      <c r="C1903" s="10">
        <f>C1902-C1901</f>
        <v>-66710.2300000001</v>
      </c>
      <c r="D1903" s="10"/>
    </row>
    <row r="1904" spans="1:4" ht="12.75">
      <c r="A1904" s="5">
        <v>3</v>
      </c>
      <c r="B1904" s="11" t="s">
        <v>12</v>
      </c>
      <c r="C1904" s="1" t="s">
        <v>13</v>
      </c>
      <c r="D1904" s="1"/>
    </row>
    <row r="1905" spans="1:4" ht="12.75">
      <c r="A1905" s="12" t="s">
        <v>14</v>
      </c>
      <c r="B1905" s="12"/>
      <c r="C1905" s="13">
        <v>82.04</v>
      </c>
      <c r="D1905" s="13">
        <f>C1905/2018.6/12*1000</f>
        <v>3.3868357607582817</v>
      </c>
    </row>
    <row r="1906" spans="1:4" ht="12.75" customHeight="1">
      <c r="A1906" s="14" t="s">
        <v>15</v>
      </c>
      <c r="B1906" s="14"/>
      <c r="C1906" s="7">
        <f>C1907+C1908+C1909</f>
        <v>150.72</v>
      </c>
      <c r="D1906" s="13">
        <f>C1906/2018.6/12*1000</f>
        <v>6.222134152382839</v>
      </c>
    </row>
    <row r="1907" spans="1:4" ht="12.75">
      <c r="A1907" s="2"/>
      <c r="B1907" s="15" t="s">
        <v>16</v>
      </c>
      <c r="C1907" s="10">
        <v>108.25</v>
      </c>
      <c r="D1907" s="13">
        <f>C1907/2018.6/12*1000</f>
        <v>4.468856303048318</v>
      </c>
    </row>
    <row r="1908" spans="1:4" ht="12.75">
      <c r="A1908" s="2"/>
      <c r="B1908" s="15" t="s">
        <v>17</v>
      </c>
      <c r="C1908" s="39">
        <v>42.47</v>
      </c>
      <c r="D1908" s="13">
        <f>C1908/2018.6/12*1000</f>
        <v>1.7532778493345222</v>
      </c>
    </row>
    <row r="1909" spans="1:4" ht="12.75">
      <c r="A1909" s="18" t="s">
        <v>18</v>
      </c>
      <c r="B1909" s="18"/>
      <c r="C1909" s="17">
        <v>0</v>
      </c>
      <c r="D1909" s="13">
        <f>C1909/2018.6/12*1000</f>
        <v>0</v>
      </c>
    </row>
    <row r="1910" spans="1:4" ht="12.75" customHeight="1">
      <c r="A1910" s="19" t="s">
        <v>19</v>
      </c>
      <c r="B1910" s="19"/>
      <c r="C1910" s="13">
        <f>C1911+C1913+C1912</f>
        <v>156.88</v>
      </c>
      <c r="D1910" s="13">
        <f>C1910/2018.6/12*1000</f>
        <v>6.476435813600186</v>
      </c>
    </row>
    <row r="1911" spans="1:4" ht="12.75">
      <c r="A1911" s="2"/>
      <c r="B1911" s="15" t="s">
        <v>20</v>
      </c>
      <c r="C1911" s="9">
        <v>149.43</v>
      </c>
      <c r="D1911" s="13">
        <f>C1911/2018.6/12*1000</f>
        <v>6.168879421381155</v>
      </c>
    </row>
    <row r="1912" spans="1:4" ht="12.75">
      <c r="A1912" s="2"/>
      <c r="B1912" s="15" t="s">
        <v>21</v>
      </c>
      <c r="C1912" s="10">
        <v>5.79</v>
      </c>
      <c r="D1912" s="13">
        <f>C1912/2018.6/12*1000</f>
        <v>0.2390270484494204</v>
      </c>
    </row>
    <row r="1913" spans="1:4" ht="12.75">
      <c r="A1913" s="2"/>
      <c r="B1913" s="20" t="s">
        <v>22</v>
      </c>
      <c r="C1913" s="10">
        <v>1.66</v>
      </c>
      <c r="D1913" s="13">
        <f>C1913/2018.6/12*1000</f>
        <v>0.06852934376960931</v>
      </c>
    </row>
    <row r="1914" spans="1:4" ht="12.75">
      <c r="A1914" s="12" t="s">
        <v>23</v>
      </c>
      <c r="B1914" s="12"/>
      <c r="C1914" s="13">
        <v>16.23</v>
      </c>
      <c r="D1914" s="13">
        <f>C1914/2018.6/12*1000</f>
        <v>0.6700188249281681</v>
      </c>
    </row>
    <row r="1915" spans="1:4" ht="12.75">
      <c r="A1915" s="21" t="s">
        <v>24</v>
      </c>
      <c r="B1915" s="21"/>
      <c r="C1915" s="1">
        <v>81.71</v>
      </c>
      <c r="D1915" s="13">
        <f>C1915/2018.6/12*1000</f>
        <v>3.3732124574787807</v>
      </c>
    </row>
    <row r="1916" spans="1:4" ht="12.75">
      <c r="A1916" s="21"/>
      <c r="B1916" s="40" t="s">
        <v>71</v>
      </c>
      <c r="C1916" s="1">
        <v>42.6</v>
      </c>
      <c r="D1916" s="13">
        <f>C1916/2018.6/12*1000</f>
        <v>1.7586446051719016</v>
      </c>
    </row>
    <row r="1917" spans="1:4" ht="12.75">
      <c r="A1917" s="2"/>
      <c r="B1917" s="11" t="s">
        <v>25</v>
      </c>
      <c r="C1917" s="7">
        <f>C1905+C1906+C1910+C1914+C1915+C1916</f>
        <v>530.18</v>
      </c>
      <c r="D1917" s="13">
        <f>D1905+D1906+D1910+D1914+D1915+D1916</f>
        <v>21.88728161432016</v>
      </c>
    </row>
    <row r="1918" spans="1:4" ht="12.75">
      <c r="A1918" s="2">
        <v>4</v>
      </c>
      <c r="B1918" s="11" t="s">
        <v>26</v>
      </c>
      <c r="C1918" s="7"/>
      <c r="D1918" s="7"/>
    </row>
    <row r="1919" spans="1:4" ht="12.75">
      <c r="A1919" s="5">
        <v>5</v>
      </c>
      <c r="B1919" s="11" t="s">
        <v>11</v>
      </c>
      <c r="C1919" s="13">
        <f>C1917-C1902/1000</f>
        <v>-10.796569999999974</v>
      </c>
      <c r="D1919" s="13"/>
    </row>
    <row r="1920" spans="1:4" ht="12.75">
      <c r="A1920" s="5"/>
      <c r="B1920" s="11"/>
      <c r="C1920" s="13"/>
      <c r="D1920" s="13"/>
    </row>
    <row r="1921" spans="1:4" ht="12.75">
      <c r="A1921" s="12" t="s">
        <v>38</v>
      </c>
      <c r="B1921" s="12"/>
      <c r="C1921" s="28"/>
      <c r="D1921" s="13"/>
    </row>
    <row r="1922" spans="1:4" ht="12.75">
      <c r="A1922" s="28"/>
      <c r="B1922" s="27" t="s">
        <v>39</v>
      </c>
      <c r="C1922" s="28">
        <v>26428.43</v>
      </c>
      <c r="D1922" s="13"/>
    </row>
    <row r="1923" spans="1:4" ht="12.75">
      <c r="A1923" s="5"/>
      <c r="B1923" s="22" t="s">
        <v>40</v>
      </c>
      <c r="C1923" s="28">
        <v>24242.64</v>
      </c>
      <c r="D1923" s="13"/>
    </row>
    <row r="1924" spans="1:4" ht="12.75">
      <c r="A1924" s="5"/>
      <c r="B1924" s="29" t="s">
        <v>11</v>
      </c>
      <c r="C1924" s="30">
        <f>C1923-C1922</f>
        <v>-2185.790000000001</v>
      </c>
      <c r="D1924" s="13"/>
    </row>
    <row r="1925" spans="1:4" ht="12.75">
      <c r="A1925" s="5"/>
      <c r="B1925" s="27" t="s">
        <v>41</v>
      </c>
      <c r="C1925" s="28">
        <v>29232.38</v>
      </c>
      <c r="D1925" s="13"/>
    </row>
    <row r="1926" spans="1:4" ht="12.75">
      <c r="A1926" s="5"/>
      <c r="B1926" s="22" t="s">
        <v>42</v>
      </c>
      <c r="C1926" s="28">
        <v>26761.86</v>
      </c>
      <c r="D1926" s="13"/>
    </row>
    <row r="1927" spans="1:4" ht="12.75">
      <c r="A1927" s="5"/>
      <c r="B1927" s="29" t="s">
        <v>11</v>
      </c>
      <c r="C1927" s="30">
        <f>C1926-C1925</f>
        <v>-2470.5200000000004</v>
      </c>
      <c r="D1927" s="13"/>
    </row>
    <row r="1928" spans="1:4" ht="12.75">
      <c r="A1928" s="5"/>
      <c r="B1928" s="27" t="s">
        <v>43</v>
      </c>
      <c r="C1928" s="28">
        <v>24192.28</v>
      </c>
      <c r="D1928" s="13"/>
    </row>
    <row r="1929" spans="1:4" ht="12.75">
      <c r="A1929" s="5"/>
      <c r="B1929" s="22" t="s">
        <v>44</v>
      </c>
      <c r="C1929" s="28">
        <v>27249.75</v>
      </c>
      <c r="D1929" s="13"/>
    </row>
    <row r="1930" spans="1:4" ht="12.75">
      <c r="A1930" s="5"/>
      <c r="B1930" s="29" t="s">
        <v>11</v>
      </c>
      <c r="C1930" s="30">
        <f>C1929-C1928</f>
        <v>3057.470000000001</v>
      </c>
      <c r="D1930" s="13"/>
    </row>
    <row r="1931" spans="1:4" ht="12.75">
      <c r="A1931" s="12"/>
      <c r="B1931" s="29" t="s">
        <v>45</v>
      </c>
      <c r="C1931" s="32">
        <f>C1930+C1927+C1924</f>
        <v>-1598.8400000000001</v>
      </c>
      <c r="D1931" s="13"/>
    </row>
    <row r="1932" spans="1:4" ht="12.75">
      <c r="A1932" s="12"/>
      <c r="B1932" s="12"/>
      <c r="C1932" s="28"/>
      <c r="D1932" s="13"/>
    </row>
    <row r="1933" spans="1:4" ht="12.75">
      <c r="A1933" s="12"/>
      <c r="B1933" s="14" t="s">
        <v>46</v>
      </c>
      <c r="C1933" s="42">
        <v>-9.2</v>
      </c>
      <c r="D1933" s="13"/>
    </row>
    <row r="1934" spans="1:4" ht="12.75">
      <c r="A1934" s="22" t="s">
        <v>27</v>
      </c>
      <c r="B1934" s="22"/>
      <c r="C1934" s="22"/>
      <c r="D1934" s="22"/>
    </row>
    <row r="1936" spans="1:4" ht="12.75">
      <c r="A1936" s="1" t="s">
        <v>0</v>
      </c>
      <c r="B1936" s="1"/>
      <c r="C1936" s="1"/>
      <c r="D1936" s="1"/>
    </row>
    <row r="1937" spans="1:4" ht="12.75">
      <c r="A1937" s="1" t="s">
        <v>28</v>
      </c>
      <c r="B1937" s="1"/>
      <c r="C1937" s="1"/>
      <c r="D1937" s="1"/>
    </row>
    <row r="1938" spans="1:4" ht="12.75">
      <c r="A1938" s="1" t="s">
        <v>136</v>
      </c>
      <c r="B1938" s="1"/>
      <c r="C1938" s="1"/>
      <c r="D1938" s="1"/>
    </row>
    <row r="1939" spans="1:4" ht="12.75" customHeight="1">
      <c r="A1939" s="2"/>
      <c r="B1939" s="2" t="s">
        <v>3</v>
      </c>
      <c r="C1939" s="3" t="s">
        <v>108</v>
      </c>
      <c r="D1939" s="3"/>
    </row>
    <row r="1940" spans="1:4" ht="12.75">
      <c r="A1940" s="2"/>
      <c r="B1940" s="2"/>
      <c r="C1940" s="4" t="s">
        <v>5</v>
      </c>
      <c r="D1940" s="4" t="s">
        <v>6</v>
      </c>
    </row>
    <row r="1941" spans="1:4" ht="12.75">
      <c r="A1941" s="5">
        <v>1</v>
      </c>
      <c r="B1941" s="6" t="s">
        <v>7</v>
      </c>
      <c r="C1941" s="13">
        <v>3145.7</v>
      </c>
      <c r="D1941" s="13"/>
    </row>
    <row r="1942" spans="1:4" ht="12.75">
      <c r="A1942" s="5">
        <v>2</v>
      </c>
      <c r="B1942" s="8" t="s">
        <v>34</v>
      </c>
      <c r="C1942" s="9" t="s">
        <v>3</v>
      </c>
      <c r="D1942" s="9"/>
    </row>
    <row r="1943" spans="1:4" ht="12.75">
      <c r="A1943" s="5"/>
      <c r="B1943" s="20" t="s">
        <v>35</v>
      </c>
      <c r="C1943" s="10">
        <v>887151.55</v>
      </c>
      <c r="D1943" s="10"/>
    </row>
    <row r="1944" spans="1:4" ht="12.75">
      <c r="A1944" s="5"/>
      <c r="B1944" s="27" t="s">
        <v>36</v>
      </c>
      <c r="C1944" s="10">
        <v>834198.42</v>
      </c>
      <c r="D1944" s="10"/>
    </row>
    <row r="1945" spans="1:4" ht="12.75">
      <c r="A1945" s="5"/>
      <c r="B1945" s="27" t="s">
        <v>11</v>
      </c>
      <c r="C1945" s="10">
        <f>C1944-C1943</f>
        <v>-52953.130000000005</v>
      </c>
      <c r="D1945" s="10"/>
    </row>
    <row r="1946" spans="1:4" ht="12.75">
      <c r="A1946" s="5">
        <v>3</v>
      </c>
      <c r="B1946" s="11" t="s">
        <v>12</v>
      </c>
      <c r="C1946" s="1" t="s">
        <v>13</v>
      </c>
      <c r="D1946" s="1"/>
    </row>
    <row r="1947" spans="1:4" ht="12.75">
      <c r="A1947" s="12" t="s">
        <v>14</v>
      </c>
      <c r="B1947" s="12"/>
      <c r="C1947" s="13">
        <v>119.77</v>
      </c>
      <c r="D1947" s="13">
        <f>C1947/3145.7/12*1000</f>
        <v>3.172849710186392</v>
      </c>
    </row>
    <row r="1948" spans="1:4" ht="12.75" customHeight="1">
      <c r="A1948" s="14" t="s">
        <v>15</v>
      </c>
      <c r="B1948" s="14"/>
      <c r="C1948" s="7">
        <f>C1949+C1950+C1951</f>
        <v>211.45999999999998</v>
      </c>
      <c r="D1948" s="13">
        <f>C1948/3145.7/12*1000</f>
        <v>5.601826832395545</v>
      </c>
    </row>
    <row r="1949" spans="1:4" ht="12.75">
      <c r="A1949" s="2"/>
      <c r="B1949" s="15" t="s">
        <v>16</v>
      </c>
      <c r="C1949" s="10">
        <v>168.7</v>
      </c>
      <c r="D1949" s="13">
        <f>C1949/3145.7/12*1000</f>
        <v>4.469063589450149</v>
      </c>
    </row>
    <row r="1950" spans="1:4" ht="12.75">
      <c r="A1950" s="2"/>
      <c r="B1950" s="15" t="s">
        <v>17</v>
      </c>
      <c r="C1950" s="39">
        <v>42.76</v>
      </c>
      <c r="D1950" s="13">
        <f>C1950/3145.7/12*1000</f>
        <v>1.1327632429453964</v>
      </c>
    </row>
    <row r="1951" spans="1:4" ht="12.75">
      <c r="A1951" s="18" t="s">
        <v>18</v>
      </c>
      <c r="B1951" s="18"/>
      <c r="C1951" s="17">
        <v>0</v>
      </c>
      <c r="D1951" s="13">
        <f>C1951/3145.7/12*1000</f>
        <v>0</v>
      </c>
    </row>
    <row r="1952" spans="1:4" ht="12.75" customHeight="1">
      <c r="A1952" s="19" t="s">
        <v>19</v>
      </c>
      <c r="B1952" s="19"/>
      <c r="C1952" s="13">
        <f>C1953+C1955+C1954</f>
        <v>235.07999999999998</v>
      </c>
      <c r="D1952" s="13">
        <f>C1952/3145.7/12*1000</f>
        <v>6.227548717296627</v>
      </c>
    </row>
    <row r="1953" spans="1:4" ht="12.75">
      <c r="A1953" s="2"/>
      <c r="B1953" s="15" t="s">
        <v>20</v>
      </c>
      <c r="C1953" s="16">
        <v>226</v>
      </c>
      <c r="D1953" s="13">
        <f>C1953/3145.7/12*1000</f>
        <v>5.987008720899429</v>
      </c>
    </row>
    <row r="1954" spans="1:4" ht="12.75">
      <c r="A1954" s="2"/>
      <c r="B1954" s="15" t="s">
        <v>21</v>
      </c>
      <c r="C1954" s="10">
        <v>7.98</v>
      </c>
      <c r="D1954" s="13">
        <f>C1954/3145.7/12*1000</f>
        <v>0.211399688463617</v>
      </c>
    </row>
    <row r="1955" spans="1:4" ht="12.75">
      <c r="A1955" s="2"/>
      <c r="B1955" s="20" t="s">
        <v>22</v>
      </c>
      <c r="C1955" s="10">
        <v>1.1</v>
      </c>
      <c r="D1955" s="13">
        <f>C1955/3145.7/12*1000</f>
        <v>0.029140307933581296</v>
      </c>
    </row>
    <row r="1956" spans="1:4" ht="12.75">
      <c r="A1956" s="12" t="s">
        <v>23</v>
      </c>
      <c r="B1956" s="12"/>
      <c r="C1956" s="13">
        <v>25.03</v>
      </c>
      <c r="D1956" s="13">
        <f>C1956/3145.7/12*1000</f>
        <v>0.6630744614341271</v>
      </c>
    </row>
    <row r="1957" spans="1:4" ht="12.75">
      <c r="A1957" s="21" t="s">
        <v>24</v>
      </c>
      <c r="B1957" s="21"/>
      <c r="C1957" s="1">
        <v>127.44</v>
      </c>
      <c r="D1957" s="13">
        <f>C1957/3145.7/12*1000</f>
        <v>3.376037130050545</v>
      </c>
    </row>
    <row r="1958" spans="1:4" ht="12.75">
      <c r="A1958" s="2"/>
      <c r="B1958" s="11" t="s">
        <v>25</v>
      </c>
      <c r="C1958" s="7">
        <f>C1947+C1948+C1952+C1956+C1957</f>
        <v>718.78</v>
      </c>
      <c r="D1958" s="13">
        <f>D1947+D1948+D1952+D1956+D1957</f>
        <v>19.041336851363237</v>
      </c>
    </row>
    <row r="1959" spans="1:4" ht="12.75">
      <c r="A1959" s="2">
        <v>4</v>
      </c>
      <c r="B1959" s="11" t="s">
        <v>26</v>
      </c>
      <c r="C1959" s="7"/>
      <c r="D1959" s="7"/>
    </row>
    <row r="1960" spans="1:4" ht="12.75">
      <c r="A1960" s="5">
        <v>5</v>
      </c>
      <c r="B1960" s="11" t="s">
        <v>11</v>
      </c>
      <c r="C1960" s="13">
        <f>C1958-C1944/1000</f>
        <v>-115.41842000000008</v>
      </c>
      <c r="D1960" s="13"/>
    </row>
    <row r="1961" spans="1:4" ht="12.75">
      <c r="A1961" s="5"/>
      <c r="B1961" s="11"/>
      <c r="C1961" s="13"/>
      <c r="D1961" s="13"/>
    </row>
    <row r="1962" spans="1:4" ht="12.75">
      <c r="A1962" s="12" t="s">
        <v>38</v>
      </c>
      <c r="B1962" s="12"/>
      <c r="C1962" s="28"/>
      <c r="D1962" s="13"/>
    </row>
    <row r="1963" spans="1:4" ht="12.75">
      <c r="A1963" s="28"/>
      <c r="B1963" s="27" t="s">
        <v>39</v>
      </c>
      <c r="C1963" s="28">
        <v>1762.56</v>
      </c>
      <c r="D1963" s="13"/>
    </row>
    <row r="1964" spans="1:4" ht="12.75">
      <c r="A1964" s="5"/>
      <c r="B1964" s="22" t="s">
        <v>40</v>
      </c>
      <c r="C1964" s="28">
        <v>2106.23</v>
      </c>
      <c r="D1964" s="13"/>
    </row>
    <row r="1965" spans="1:4" ht="12.75">
      <c r="A1965" s="5"/>
      <c r="B1965" s="29" t="s">
        <v>11</v>
      </c>
      <c r="C1965" s="30">
        <f>C1964-C1963</f>
        <v>343.6700000000001</v>
      </c>
      <c r="D1965" s="13"/>
    </row>
    <row r="1966" spans="1:4" ht="12.75">
      <c r="A1966" s="5"/>
      <c r="B1966" s="27" t="s">
        <v>41</v>
      </c>
      <c r="C1966" s="28">
        <v>1982.76</v>
      </c>
      <c r="D1966" s="13"/>
    </row>
    <row r="1967" spans="1:4" ht="12.75">
      <c r="A1967" s="5"/>
      <c r="B1967" s="22" t="s">
        <v>42</v>
      </c>
      <c r="C1967" s="28">
        <v>2333.95</v>
      </c>
      <c r="D1967" s="13"/>
    </row>
    <row r="1968" spans="1:4" ht="12.75">
      <c r="A1968" s="5"/>
      <c r="B1968" s="29" t="s">
        <v>11</v>
      </c>
      <c r="C1968" s="30">
        <f>C1967-C1966</f>
        <v>351.1899999999998</v>
      </c>
      <c r="D1968" s="13"/>
    </row>
    <row r="1969" spans="1:4" ht="12.75">
      <c r="A1969" s="5"/>
      <c r="B1969" s="27" t="s">
        <v>43</v>
      </c>
      <c r="C1969" s="28">
        <v>21790.75</v>
      </c>
      <c r="D1969" s="13"/>
    </row>
    <row r="1970" spans="1:4" ht="12.75">
      <c r="A1970" s="5"/>
      <c r="B1970" s="22" t="s">
        <v>44</v>
      </c>
      <c r="C1970" s="28">
        <v>13945.18</v>
      </c>
      <c r="D1970" s="13"/>
    </row>
    <row r="1971" spans="1:4" ht="12.75">
      <c r="A1971" s="5"/>
      <c r="B1971" s="29" t="s">
        <v>11</v>
      </c>
      <c r="C1971" s="30">
        <f>C1970-C1969</f>
        <v>-7845.57</v>
      </c>
      <c r="D1971" s="13"/>
    </row>
    <row r="1972" spans="1:4" ht="12.75">
      <c r="A1972" s="12"/>
      <c r="B1972" s="29" t="s">
        <v>45</v>
      </c>
      <c r="C1972" s="32">
        <f>C1971+C1968+C1965</f>
        <v>-7150.71</v>
      </c>
      <c r="D1972" s="13"/>
    </row>
    <row r="1973" spans="1:4" ht="12.75">
      <c r="A1973" s="12"/>
      <c r="B1973" s="12"/>
      <c r="C1973" s="28"/>
      <c r="D1973" s="13"/>
    </row>
    <row r="1974" spans="1:4" ht="12.75">
      <c r="A1974" s="12"/>
      <c r="B1974" s="14" t="s">
        <v>46</v>
      </c>
      <c r="C1974" s="42">
        <v>-108.27</v>
      </c>
      <c r="D1974" s="13"/>
    </row>
    <row r="1975" spans="1:4" ht="12.75">
      <c r="A1975" s="22" t="s">
        <v>27</v>
      </c>
      <c r="B1975" s="22"/>
      <c r="C1975" s="22"/>
      <c r="D1975" s="22"/>
    </row>
    <row r="1977" spans="1:4" ht="12.75">
      <c r="A1977" s="1" t="s">
        <v>0</v>
      </c>
      <c r="B1977" s="1"/>
      <c r="C1977" s="1"/>
      <c r="D1977" s="1"/>
    </row>
    <row r="1978" spans="1:4" ht="12.75">
      <c r="A1978" s="1" t="s">
        <v>28</v>
      </c>
      <c r="B1978" s="1"/>
      <c r="C1978" s="1"/>
      <c r="D1978" s="1"/>
    </row>
    <row r="1979" spans="1:4" ht="12.75">
      <c r="A1979" s="1" t="s">
        <v>137</v>
      </c>
      <c r="B1979" s="1"/>
      <c r="C1979" s="1"/>
      <c r="D1979" s="1"/>
    </row>
    <row r="1980" spans="1:4" ht="12.75" customHeight="1">
      <c r="A1980" s="2"/>
      <c r="B1980" s="2" t="s">
        <v>3</v>
      </c>
      <c r="C1980" s="3" t="s">
        <v>108</v>
      </c>
      <c r="D1980" s="3"/>
    </row>
    <row r="1981" spans="1:4" ht="12.75">
      <c r="A1981" s="2"/>
      <c r="B1981" s="2"/>
      <c r="C1981" s="4" t="s">
        <v>5</v>
      </c>
      <c r="D1981" s="4" t="s">
        <v>6</v>
      </c>
    </row>
    <row r="1982" spans="1:4" ht="12.75">
      <c r="A1982" s="5">
        <v>1</v>
      </c>
      <c r="B1982" s="6" t="s">
        <v>7</v>
      </c>
      <c r="C1982" s="13">
        <v>1968.1</v>
      </c>
      <c r="D1982" s="13"/>
    </row>
    <row r="1983" spans="1:4" ht="12.75">
      <c r="A1983" s="5">
        <v>2</v>
      </c>
      <c r="B1983" s="8" t="s">
        <v>34</v>
      </c>
      <c r="C1983" s="9" t="s">
        <v>3</v>
      </c>
      <c r="D1983" s="9"/>
    </row>
    <row r="1984" spans="1:4" ht="12.75">
      <c r="A1984" s="5"/>
      <c r="B1984" s="20" t="s">
        <v>35</v>
      </c>
      <c r="C1984" s="10">
        <v>579784.48</v>
      </c>
      <c r="D1984" s="10"/>
    </row>
    <row r="1985" spans="1:4" ht="12.75">
      <c r="A1985" s="5"/>
      <c r="B1985" s="27" t="s">
        <v>36</v>
      </c>
      <c r="C1985" s="10">
        <v>575399.6</v>
      </c>
      <c r="D1985" s="10"/>
    </row>
    <row r="1986" spans="1:4" ht="12.75">
      <c r="A1986" s="5"/>
      <c r="B1986" s="27" t="s">
        <v>11</v>
      </c>
      <c r="C1986" s="10">
        <f>C1985-C1984</f>
        <v>-4384.880000000005</v>
      </c>
      <c r="D1986" s="10"/>
    </row>
    <row r="1987" spans="1:4" ht="12.75">
      <c r="A1987" s="5">
        <v>3</v>
      </c>
      <c r="B1987" s="11" t="s">
        <v>12</v>
      </c>
      <c r="C1987" s="1" t="s">
        <v>13</v>
      </c>
      <c r="D1987" s="1"/>
    </row>
    <row r="1988" spans="1:4" ht="12.75">
      <c r="A1988" s="12" t="s">
        <v>14</v>
      </c>
      <c r="B1988" s="12"/>
      <c r="C1988" s="13">
        <v>78.27</v>
      </c>
      <c r="D1988" s="13">
        <f>C1988/1967.9/12*1000</f>
        <v>3.3144468723004215</v>
      </c>
    </row>
    <row r="1989" spans="1:4" ht="12.75" customHeight="1">
      <c r="A1989" s="14" t="s">
        <v>15</v>
      </c>
      <c r="B1989" s="14"/>
      <c r="C1989" s="7">
        <f>C1990+C1991+C1992</f>
        <v>156.75</v>
      </c>
      <c r="D1989" s="13">
        <f>C1989/1967.9/12*1000</f>
        <v>6.637786472889882</v>
      </c>
    </row>
    <row r="1990" spans="1:4" ht="12.75">
      <c r="A1990" s="2"/>
      <c r="B1990" s="15" t="s">
        <v>16</v>
      </c>
      <c r="C1990" s="10">
        <v>105.88</v>
      </c>
      <c r="D1990" s="13">
        <f>C1990/1967.9/12*1000</f>
        <v>4.48362891068313</v>
      </c>
    </row>
    <row r="1991" spans="1:4" ht="12.75">
      <c r="A1991" s="2"/>
      <c r="B1991" s="15" t="s">
        <v>17</v>
      </c>
      <c r="C1991" s="17">
        <v>50.87</v>
      </c>
      <c r="D1991" s="13">
        <f>C1991/1967.9/12*1000</f>
        <v>2.1541575622067515</v>
      </c>
    </row>
    <row r="1992" spans="1:4" ht="12.75">
      <c r="A1992" s="18" t="s">
        <v>18</v>
      </c>
      <c r="B1992" s="18"/>
      <c r="C1992" s="17">
        <v>0</v>
      </c>
      <c r="D1992" s="13">
        <f>C1992/1967.9/12*1000</f>
        <v>0</v>
      </c>
    </row>
    <row r="1993" spans="1:4" ht="12.75" customHeight="1">
      <c r="A1993" s="19" t="s">
        <v>19</v>
      </c>
      <c r="B1993" s="19"/>
      <c r="C1993" s="13">
        <f>C1994+C1996+C1995</f>
        <v>155.09</v>
      </c>
      <c r="D1993" s="13">
        <f>C1993/1967.9/12*1000</f>
        <v>6.567491573081288</v>
      </c>
    </row>
    <row r="1994" spans="1:4" ht="12.75">
      <c r="A1994" s="2"/>
      <c r="B1994" s="15" t="s">
        <v>20</v>
      </c>
      <c r="C1994" s="9">
        <v>144.27</v>
      </c>
      <c r="D1994" s="13">
        <f>C1994/1967.9/12*1000</f>
        <v>6.109304334569846</v>
      </c>
    </row>
    <row r="1995" spans="1:4" ht="12.75">
      <c r="A1995" s="2"/>
      <c r="B1995" s="15" t="s">
        <v>21</v>
      </c>
      <c r="C1995" s="10">
        <v>6.9</v>
      </c>
      <c r="D1995" s="13">
        <f>C1995/1967.9/12*1000</f>
        <v>0.2921896437827125</v>
      </c>
    </row>
    <row r="1996" spans="1:4" ht="12.75">
      <c r="A1996" s="2"/>
      <c r="B1996" s="20" t="s">
        <v>22</v>
      </c>
      <c r="C1996" s="10">
        <v>3.92</v>
      </c>
      <c r="D1996" s="13">
        <f>C1996/1967.9/12*1000</f>
        <v>0.16599759472872944</v>
      </c>
    </row>
    <row r="1997" spans="1:4" ht="12.75">
      <c r="A1997" s="12" t="s">
        <v>23</v>
      </c>
      <c r="B1997" s="12"/>
      <c r="C1997" s="13">
        <v>17.26</v>
      </c>
      <c r="D1997" s="13">
        <f>C1997/1967.9/12*1000</f>
        <v>0.7308975727086404</v>
      </c>
    </row>
    <row r="1998" spans="1:4" ht="12.75">
      <c r="A1998" s="21" t="s">
        <v>24</v>
      </c>
      <c r="B1998" s="21"/>
      <c r="C1998" s="1">
        <v>79.7</v>
      </c>
      <c r="D1998" s="13">
        <f>C1998/1967.9/12*1000</f>
        <v>3.375002117316259</v>
      </c>
    </row>
    <row r="1999" spans="1:4" ht="12.75">
      <c r="A1999" s="21"/>
      <c r="B1999" s="40" t="s">
        <v>71</v>
      </c>
      <c r="C1999" s="1">
        <v>34.48</v>
      </c>
      <c r="D1999" s="13">
        <f>C1999/1967.9/12*1000</f>
        <v>1.4601012924098444</v>
      </c>
    </row>
    <row r="2000" spans="1:4" ht="12.75">
      <c r="A2000" s="2"/>
      <c r="B2000" s="11" t="s">
        <v>25</v>
      </c>
      <c r="C2000" s="13">
        <f>C1988+C1989+C1993+C1997+C1998+C1999</f>
        <v>521.55</v>
      </c>
      <c r="D2000" s="13">
        <f>D1988+D1989+D1993+D1997+D1998+D1999</f>
        <v>22.08572590070634</v>
      </c>
    </row>
    <row r="2001" spans="1:4" ht="12.75">
      <c r="A2001" s="2">
        <v>4</v>
      </c>
      <c r="B2001" s="11" t="s">
        <v>26</v>
      </c>
      <c r="C2001" s="7"/>
      <c r="D2001" s="7"/>
    </row>
    <row r="2002" spans="1:4" ht="12.75">
      <c r="A2002" s="5">
        <v>5</v>
      </c>
      <c r="B2002" s="11" t="s">
        <v>11</v>
      </c>
      <c r="C2002" s="13">
        <f>C2000-C1985/1000</f>
        <v>-53.84960000000001</v>
      </c>
      <c r="D2002" s="13"/>
    </row>
    <row r="2003" spans="1:4" ht="12.75">
      <c r="A2003" s="5"/>
      <c r="B2003" s="11"/>
      <c r="C2003" s="13"/>
      <c r="D2003" s="13"/>
    </row>
    <row r="2004" spans="1:4" ht="12.75">
      <c r="A2004" s="12" t="s">
        <v>38</v>
      </c>
      <c r="B2004" s="12"/>
      <c r="C2004" s="28"/>
      <c r="D2004" s="13"/>
    </row>
    <row r="2005" spans="1:4" ht="12.75">
      <c r="A2005" s="28"/>
      <c r="B2005" s="27" t="s">
        <v>39</v>
      </c>
      <c r="C2005" s="28">
        <v>1417.17</v>
      </c>
      <c r="D2005" s="13"/>
    </row>
    <row r="2006" spans="1:4" ht="12.75">
      <c r="A2006" s="5"/>
      <c r="B2006" s="22" t="s">
        <v>40</v>
      </c>
      <c r="C2006" s="28">
        <v>1571.52</v>
      </c>
      <c r="D2006" s="13"/>
    </row>
    <row r="2007" spans="1:4" ht="12.75">
      <c r="A2007" s="5"/>
      <c r="B2007" s="29" t="s">
        <v>11</v>
      </c>
      <c r="C2007" s="30">
        <f>C2006-C2005</f>
        <v>154.3499999999999</v>
      </c>
      <c r="D2007" s="13"/>
    </row>
    <row r="2008" spans="1:4" ht="12.75">
      <c r="A2008" s="5"/>
      <c r="B2008" s="27" t="s">
        <v>41</v>
      </c>
      <c r="C2008" s="28">
        <v>1574.48</v>
      </c>
      <c r="D2008" s="13"/>
    </row>
    <row r="2009" spans="1:4" ht="12.75">
      <c r="A2009" s="5"/>
      <c r="B2009" s="22" t="s">
        <v>42</v>
      </c>
      <c r="C2009" s="28">
        <v>1716.86</v>
      </c>
      <c r="D2009" s="13"/>
    </row>
    <row r="2010" spans="1:4" ht="12.75">
      <c r="A2010" s="5"/>
      <c r="B2010" s="29" t="s">
        <v>11</v>
      </c>
      <c r="C2010" s="30">
        <f>C2009-C2008</f>
        <v>142.37999999999988</v>
      </c>
      <c r="D2010" s="13"/>
    </row>
    <row r="2011" spans="1:4" ht="12.75">
      <c r="A2011" s="5"/>
      <c r="B2011" s="27" t="s">
        <v>43</v>
      </c>
      <c r="C2011" s="28">
        <v>20195.71</v>
      </c>
      <c r="D2011" s="13"/>
    </row>
    <row r="2012" spans="1:4" ht="12.75">
      <c r="A2012" s="5"/>
      <c r="B2012" s="22" t="s">
        <v>44</v>
      </c>
      <c r="C2012" s="28">
        <v>20460.19</v>
      </c>
      <c r="D2012" s="13"/>
    </row>
    <row r="2013" spans="1:4" ht="12.75">
      <c r="A2013" s="5"/>
      <c r="B2013" s="29" t="s">
        <v>11</v>
      </c>
      <c r="C2013" s="30">
        <f>C2012-C2011</f>
        <v>264.47999999999956</v>
      </c>
      <c r="D2013" s="13"/>
    </row>
    <row r="2014" spans="1:4" ht="12.75">
      <c r="A2014" s="12"/>
      <c r="B2014" s="29" t="s">
        <v>45</v>
      </c>
      <c r="C2014" s="32">
        <f>C2013+C2010+C2007</f>
        <v>561.2099999999994</v>
      </c>
      <c r="D2014" s="13"/>
    </row>
    <row r="2015" spans="1:4" ht="12.75">
      <c r="A2015" s="12"/>
      <c r="B2015" s="12"/>
      <c r="C2015" s="28"/>
      <c r="D2015" s="13"/>
    </row>
    <row r="2016" spans="1:4" ht="12.75">
      <c r="A2016" s="12"/>
      <c r="B2016" s="14" t="s">
        <v>126</v>
      </c>
      <c r="C2016" s="49">
        <v>-54.41</v>
      </c>
      <c r="D2016" s="13"/>
    </row>
    <row r="2017" spans="1:4" ht="12.75">
      <c r="A2017" s="22" t="s">
        <v>27</v>
      </c>
      <c r="B2017" s="22"/>
      <c r="C2017" s="22"/>
      <c r="D2017" s="22"/>
    </row>
    <row r="2019" spans="1:4" ht="12.75">
      <c r="A2019" s="1" t="s">
        <v>0</v>
      </c>
      <c r="B2019" s="1"/>
      <c r="C2019" s="1"/>
      <c r="D2019" s="1"/>
    </row>
    <row r="2020" spans="1:4" ht="12.75">
      <c r="A2020" s="1" t="s">
        <v>28</v>
      </c>
      <c r="B2020" s="1"/>
      <c r="C2020" s="1"/>
      <c r="D2020" s="1"/>
    </row>
    <row r="2021" spans="1:4" ht="12.75">
      <c r="A2021" s="1" t="s">
        <v>138</v>
      </c>
      <c r="B2021" s="1"/>
      <c r="C2021" s="1"/>
      <c r="D2021" s="1"/>
    </row>
    <row r="2022" spans="1:4" ht="12.75" customHeight="1">
      <c r="A2022" s="2"/>
      <c r="B2022" s="2" t="s">
        <v>3</v>
      </c>
      <c r="C2022" s="3" t="s">
        <v>108</v>
      </c>
      <c r="D2022" s="3"/>
    </row>
    <row r="2023" spans="1:4" ht="12.75">
      <c r="A2023" s="2"/>
      <c r="B2023" s="2"/>
      <c r="C2023" s="4" t="s">
        <v>5</v>
      </c>
      <c r="D2023" s="4" t="s">
        <v>6</v>
      </c>
    </row>
    <row r="2024" spans="1:4" ht="12.75">
      <c r="A2024" s="5">
        <v>1</v>
      </c>
      <c r="B2024" s="6" t="s">
        <v>7</v>
      </c>
      <c r="C2024" s="13">
        <v>2003.8</v>
      </c>
      <c r="D2024" s="13"/>
    </row>
    <row r="2025" spans="1:4" ht="12.75">
      <c r="A2025" s="5">
        <v>2</v>
      </c>
      <c r="B2025" s="8" t="s">
        <v>68</v>
      </c>
      <c r="C2025" s="9" t="s">
        <v>3</v>
      </c>
      <c r="D2025" s="9"/>
    </row>
    <row r="2026" spans="1:4" ht="12.75">
      <c r="A2026" s="5"/>
      <c r="B2026" s="27" t="s">
        <v>9</v>
      </c>
      <c r="C2026" s="10">
        <v>557474.61</v>
      </c>
      <c r="D2026" s="10"/>
    </row>
    <row r="2027" spans="1:4" ht="12.75">
      <c r="A2027" s="5"/>
      <c r="B2027" s="27" t="s">
        <v>10</v>
      </c>
      <c r="C2027" s="10">
        <v>536765.49</v>
      </c>
      <c r="D2027" s="10"/>
    </row>
    <row r="2028" spans="1:4" ht="12.75">
      <c r="A2028" s="5"/>
      <c r="B2028" s="27" t="s">
        <v>11</v>
      </c>
      <c r="C2028" s="10">
        <f>C2027-C2026</f>
        <v>-20709.119999999995</v>
      </c>
      <c r="D2028" s="10"/>
    </row>
    <row r="2029" spans="1:4" ht="12.75">
      <c r="A2029" s="5">
        <v>3</v>
      </c>
      <c r="B2029" s="11" t="s">
        <v>12</v>
      </c>
      <c r="C2029" s="1" t="s">
        <v>13</v>
      </c>
      <c r="D2029" s="1"/>
    </row>
    <row r="2030" spans="1:4" ht="12.75">
      <c r="A2030" s="12" t="s">
        <v>14</v>
      </c>
      <c r="B2030" s="12"/>
      <c r="C2030" s="13">
        <v>75.26</v>
      </c>
      <c r="D2030" s="13">
        <f>C2030/2003.8/12*1000</f>
        <v>3.129886548890442</v>
      </c>
    </row>
    <row r="2031" spans="1:4" ht="12.75" customHeight="1">
      <c r="A2031" s="14" t="s">
        <v>15</v>
      </c>
      <c r="B2031" s="14"/>
      <c r="C2031" s="7">
        <f>C2032+C2033+C2034</f>
        <v>171.46</v>
      </c>
      <c r="D2031" s="13">
        <f>C2031/2003.8/12*1000</f>
        <v>7.130618491532755</v>
      </c>
    </row>
    <row r="2032" spans="1:4" ht="12.75">
      <c r="A2032" s="2"/>
      <c r="B2032" s="15" t="s">
        <v>16</v>
      </c>
      <c r="C2032" s="10">
        <v>107.45</v>
      </c>
      <c r="D2032" s="13">
        <f>C2032/2003.8/12*1000</f>
        <v>4.468593006620754</v>
      </c>
    </row>
    <row r="2033" spans="1:4" ht="12.75">
      <c r="A2033" s="2"/>
      <c r="B2033" s="15" t="s">
        <v>17</v>
      </c>
      <c r="C2033" s="39">
        <v>64.01</v>
      </c>
      <c r="D2033" s="13">
        <f>C2033/2003.8/12*1000</f>
        <v>2.662025484912001</v>
      </c>
    </row>
    <row r="2034" spans="1:4" ht="12.75">
      <c r="A2034" s="18" t="s">
        <v>18</v>
      </c>
      <c r="B2034" s="18"/>
      <c r="C2034" s="17">
        <v>0</v>
      </c>
      <c r="D2034" s="13">
        <f>C2034/2003.8/12*1000</f>
        <v>0</v>
      </c>
    </row>
    <row r="2035" spans="1:4" ht="12.75" customHeight="1">
      <c r="A2035" s="19" t="s">
        <v>19</v>
      </c>
      <c r="B2035" s="19"/>
      <c r="C2035" s="13">
        <f>C2036+C2038+C2037</f>
        <v>154.08</v>
      </c>
      <c r="D2035" s="13">
        <f>C2035/2003.8/12*1000</f>
        <v>6.407825132248728</v>
      </c>
    </row>
    <row r="2036" spans="1:4" ht="12.75">
      <c r="A2036" s="2"/>
      <c r="B2036" s="15" t="s">
        <v>20</v>
      </c>
      <c r="C2036" s="9">
        <v>147.5</v>
      </c>
      <c r="D2036" s="13">
        <f>C2036/2003.8/12*1000</f>
        <v>6.134178394384004</v>
      </c>
    </row>
    <row r="2037" spans="1:4" ht="12.75">
      <c r="A2037" s="2"/>
      <c r="B2037" s="15" t="s">
        <v>21</v>
      </c>
      <c r="C2037" s="10">
        <v>5.15</v>
      </c>
      <c r="D2037" s="13">
        <f>C2037/2003.8/12*1000</f>
        <v>0.21417639817679746</v>
      </c>
    </row>
    <row r="2038" spans="1:4" ht="12.75">
      <c r="A2038" s="2"/>
      <c r="B2038" s="20" t="s">
        <v>22</v>
      </c>
      <c r="C2038" s="10">
        <v>1.43</v>
      </c>
      <c r="D2038" s="13">
        <f>C2038/2003.8/12*1000</f>
        <v>0.05947033968792627</v>
      </c>
    </row>
    <row r="2039" spans="1:4" ht="12.75">
      <c r="A2039" s="12" t="s">
        <v>23</v>
      </c>
      <c r="B2039" s="12"/>
      <c r="C2039" s="13">
        <v>16.1</v>
      </c>
      <c r="D2039" s="13">
        <f>C2039/2003.8/12*1000</f>
        <v>0.6695611671158133</v>
      </c>
    </row>
    <row r="2040" spans="1:4" ht="12.75">
      <c r="A2040" s="21" t="s">
        <v>24</v>
      </c>
      <c r="B2040" s="21"/>
      <c r="C2040" s="1">
        <v>81.1</v>
      </c>
      <c r="D2040" s="13">
        <f>C2040/2003.8/12*1000</f>
        <v>3.3727584256579166</v>
      </c>
    </row>
    <row r="2041" spans="1:4" ht="12.75">
      <c r="A2041" s="2"/>
      <c r="B2041" s="11" t="s">
        <v>25</v>
      </c>
      <c r="C2041" s="7">
        <f>C2030+C2031+C2035+C2039+C2040</f>
        <v>498.0000000000001</v>
      </c>
      <c r="D2041" s="13">
        <f>D2030+D2031+D2035+D2039+D2040</f>
        <v>20.710649765445655</v>
      </c>
    </row>
    <row r="2042" spans="1:4" ht="12.75">
      <c r="A2042" s="2">
        <v>4</v>
      </c>
      <c r="B2042" s="11" t="s">
        <v>26</v>
      </c>
      <c r="C2042" s="7"/>
      <c r="D2042" s="7"/>
    </row>
    <row r="2043" spans="1:4" ht="12.75">
      <c r="A2043" s="5">
        <v>5</v>
      </c>
      <c r="B2043" s="11" t="s">
        <v>11</v>
      </c>
      <c r="C2043" s="13">
        <f>C2041-C2027/1000</f>
        <v>-38.765489999999886</v>
      </c>
      <c r="D2043" s="13"/>
    </row>
    <row r="2044" spans="1:4" ht="12.75">
      <c r="A2044" s="5"/>
      <c r="B2044" s="11"/>
      <c r="C2044" s="13"/>
      <c r="D2044" s="13"/>
    </row>
    <row r="2045" spans="1:4" ht="12.75">
      <c r="A2045" s="12" t="s">
        <v>38</v>
      </c>
      <c r="B2045" s="12"/>
      <c r="C2045" s="28"/>
      <c r="D2045" s="13"/>
    </row>
    <row r="2046" spans="1:4" ht="12.75">
      <c r="A2046" s="28"/>
      <c r="B2046" s="27" t="s">
        <v>39</v>
      </c>
      <c r="C2046" s="28">
        <v>12474.94</v>
      </c>
      <c r="D2046" s="13"/>
    </row>
    <row r="2047" spans="1:4" ht="12.75">
      <c r="A2047" s="5"/>
      <c r="B2047" s="22" t="s">
        <v>40</v>
      </c>
      <c r="C2047" s="28">
        <v>13945.21</v>
      </c>
      <c r="D2047" s="13"/>
    </row>
    <row r="2048" spans="1:4" ht="12.75">
      <c r="A2048" s="5"/>
      <c r="B2048" s="29" t="s">
        <v>11</v>
      </c>
      <c r="C2048" s="30">
        <f>C2047-C2046</f>
        <v>1470.2699999999986</v>
      </c>
      <c r="D2048" s="13"/>
    </row>
    <row r="2049" spans="1:4" ht="12.75">
      <c r="A2049" s="5"/>
      <c r="B2049" s="27" t="s">
        <v>41</v>
      </c>
      <c r="C2049" s="28">
        <v>13816.22</v>
      </c>
      <c r="D2049" s="13"/>
    </row>
    <row r="2050" spans="1:4" ht="12.75">
      <c r="A2050" s="5"/>
      <c r="B2050" s="22" t="s">
        <v>42</v>
      </c>
      <c r="C2050" s="28">
        <v>15360.51</v>
      </c>
      <c r="D2050" s="13"/>
    </row>
    <row r="2051" spans="1:4" ht="12.75">
      <c r="A2051" s="5"/>
      <c r="B2051" s="29" t="s">
        <v>11</v>
      </c>
      <c r="C2051" s="30">
        <f>C2050-C2049</f>
        <v>1544.2900000000009</v>
      </c>
      <c r="D2051" s="13"/>
    </row>
    <row r="2052" spans="1:4" ht="12.75">
      <c r="A2052" s="5"/>
      <c r="B2052" s="27" t="s">
        <v>43</v>
      </c>
      <c r="C2052" s="28">
        <v>28061.75</v>
      </c>
      <c r="D2052" s="13"/>
    </row>
    <row r="2053" spans="1:4" ht="12.75">
      <c r="A2053" s="5"/>
      <c r="B2053" s="22" t="s">
        <v>44</v>
      </c>
      <c r="C2053" s="28">
        <v>26284.94</v>
      </c>
      <c r="D2053" s="13"/>
    </row>
    <row r="2054" spans="1:4" ht="12.75">
      <c r="A2054" s="5"/>
      <c r="B2054" s="29" t="s">
        <v>11</v>
      </c>
      <c r="C2054" s="30">
        <f>C2053-C2052</f>
        <v>-1776.8100000000013</v>
      </c>
      <c r="D2054" s="13"/>
    </row>
    <row r="2055" spans="1:4" ht="12.75">
      <c r="A2055" s="12"/>
      <c r="B2055" s="29" t="s">
        <v>45</v>
      </c>
      <c r="C2055" s="32">
        <f>C2054+C2051+C2048</f>
        <v>1237.7499999999982</v>
      </c>
      <c r="D2055" s="13"/>
    </row>
    <row r="2056" spans="1:4" ht="12.75">
      <c r="A2056" s="12"/>
      <c r="B2056" s="12"/>
      <c r="C2056" s="28"/>
      <c r="D2056" s="13"/>
    </row>
    <row r="2057" spans="1:4" ht="12.75">
      <c r="A2057" s="12"/>
      <c r="B2057" s="14" t="s">
        <v>46</v>
      </c>
      <c r="C2057" s="49">
        <v>-40</v>
      </c>
      <c r="D2057" s="13"/>
    </row>
    <row r="2058" spans="1:4" ht="12.75">
      <c r="A2058" s="22" t="s">
        <v>27</v>
      </c>
      <c r="B2058" s="22"/>
      <c r="C2058" s="22"/>
      <c r="D2058" s="22"/>
    </row>
    <row r="2060" spans="1:4" ht="12.75">
      <c r="A2060" s="1" t="s">
        <v>0</v>
      </c>
      <c r="B2060" s="1"/>
      <c r="C2060" s="1"/>
      <c r="D2060" s="1"/>
    </row>
    <row r="2061" spans="1:4" ht="12.75">
      <c r="A2061" s="1" t="s">
        <v>28</v>
      </c>
      <c r="B2061" s="1"/>
      <c r="C2061" s="1"/>
      <c r="D2061" s="1"/>
    </row>
    <row r="2062" spans="1:4" ht="12.75">
      <c r="A2062" s="1" t="s">
        <v>139</v>
      </c>
      <c r="B2062" s="1"/>
      <c r="C2062" s="1"/>
      <c r="D2062" s="1"/>
    </row>
    <row r="2063" spans="1:4" ht="12.75" customHeight="1">
      <c r="A2063" s="2"/>
      <c r="B2063" s="2" t="s">
        <v>3</v>
      </c>
      <c r="C2063" s="3" t="s">
        <v>108</v>
      </c>
      <c r="D2063" s="3"/>
    </row>
    <row r="2064" spans="1:4" ht="12.75">
      <c r="A2064" s="2"/>
      <c r="B2064" s="2"/>
      <c r="C2064" s="4" t="s">
        <v>5</v>
      </c>
      <c r="D2064" s="4" t="s">
        <v>6</v>
      </c>
    </row>
    <row r="2065" spans="1:4" ht="12.75">
      <c r="A2065" s="5">
        <v>1</v>
      </c>
      <c r="B2065" s="6" t="s">
        <v>7</v>
      </c>
      <c r="C2065" s="13">
        <v>2884.6</v>
      </c>
      <c r="D2065" s="13"/>
    </row>
    <row r="2066" spans="1:4" ht="12.75">
      <c r="A2066" s="5">
        <v>2</v>
      </c>
      <c r="B2066" s="8" t="s">
        <v>34</v>
      </c>
      <c r="C2066" s="9" t="s">
        <v>3</v>
      </c>
      <c r="D2066" s="9"/>
    </row>
    <row r="2067" spans="1:4" ht="12.75">
      <c r="A2067" s="5"/>
      <c r="B2067" s="20" t="s">
        <v>35</v>
      </c>
      <c r="C2067" s="10">
        <v>771841.94</v>
      </c>
      <c r="D2067" s="10"/>
    </row>
    <row r="2068" spans="1:4" ht="12.75">
      <c r="A2068" s="5"/>
      <c r="B2068" s="27" t="s">
        <v>36</v>
      </c>
      <c r="C2068" s="10">
        <v>710841.06</v>
      </c>
      <c r="D2068" s="10"/>
    </row>
    <row r="2069" spans="1:4" ht="12.75">
      <c r="A2069" s="5"/>
      <c r="B2069" s="27" t="s">
        <v>11</v>
      </c>
      <c r="C2069" s="10">
        <f>C2068-C2067</f>
        <v>-61000.87999999989</v>
      </c>
      <c r="D2069" s="10"/>
    </row>
    <row r="2070" spans="1:4" ht="12.75">
      <c r="A2070" s="5">
        <v>3</v>
      </c>
      <c r="B2070" s="11" t="s">
        <v>12</v>
      </c>
      <c r="C2070" s="1" t="s">
        <v>13</v>
      </c>
      <c r="D2070" s="1"/>
    </row>
    <row r="2071" spans="1:4" ht="12.75">
      <c r="A2071" s="12" t="s">
        <v>14</v>
      </c>
      <c r="B2071" s="12"/>
      <c r="C2071" s="13">
        <v>104.2</v>
      </c>
      <c r="D2071" s="13">
        <f>C2071/2884.6/12*1000</f>
        <v>3.0102382768263656</v>
      </c>
    </row>
    <row r="2072" spans="1:4" ht="12.75" customHeight="1">
      <c r="A2072" s="14" t="s">
        <v>15</v>
      </c>
      <c r="B2072" s="14"/>
      <c r="C2072" s="7">
        <f>C2073+C2074+C2075</f>
        <v>236.70000000000002</v>
      </c>
      <c r="D2072" s="13">
        <f>C2072/2884.6/12*1000</f>
        <v>6.838036469527838</v>
      </c>
    </row>
    <row r="2073" spans="1:4" ht="12.75">
      <c r="A2073" s="2"/>
      <c r="B2073" s="15" t="s">
        <v>16</v>
      </c>
      <c r="C2073" s="10">
        <v>154.83</v>
      </c>
      <c r="D2073" s="13">
        <f>C2073/2884.6/12*1000</f>
        <v>4.4728905220827855</v>
      </c>
    </row>
    <row r="2074" spans="1:4" ht="12.75">
      <c r="A2074" s="2"/>
      <c r="B2074" s="15" t="s">
        <v>17</v>
      </c>
      <c r="C2074" s="39">
        <v>81.87</v>
      </c>
      <c r="D2074" s="13">
        <f>C2074/2884.6/12*1000</f>
        <v>2.365145947445053</v>
      </c>
    </row>
    <row r="2075" spans="1:4" ht="12.75">
      <c r="A2075" s="18" t="s">
        <v>18</v>
      </c>
      <c r="B2075" s="18"/>
      <c r="C2075" s="17">
        <v>0</v>
      </c>
      <c r="D2075" s="13">
        <f>C2075/2884.6/12*1000</f>
        <v>0</v>
      </c>
    </row>
    <row r="2076" spans="1:4" ht="12.75" customHeight="1">
      <c r="A2076" s="19" t="s">
        <v>19</v>
      </c>
      <c r="B2076" s="19"/>
      <c r="C2076" s="13">
        <f>C2077+C2079+C2078</f>
        <v>208.97</v>
      </c>
      <c r="D2076" s="13">
        <f>C2076/2884.6/12*1000</f>
        <v>6.036943308142088</v>
      </c>
    </row>
    <row r="2077" spans="1:4" ht="12.75">
      <c r="A2077" s="2"/>
      <c r="B2077" s="15" t="s">
        <v>20</v>
      </c>
      <c r="C2077" s="9">
        <v>201.25</v>
      </c>
      <c r="D2077" s="13">
        <f>C2077/2884.6/12*1000</f>
        <v>5.8139198964616705</v>
      </c>
    </row>
    <row r="2078" spans="1:4" ht="12.75">
      <c r="A2078" s="2"/>
      <c r="B2078" s="15" t="s">
        <v>21</v>
      </c>
      <c r="C2078" s="10">
        <v>7.72</v>
      </c>
      <c r="D2078" s="13">
        <f>C2078/2884.6/12*1000</f>
        <v>0.22302341168041784</v>
      </c>
    </row>
    <row r="2079" spans="1:4" ht="12.75">
      <c r="A2079" s="2"/>
      <c r="B2079" s="20" t="s">
        <v>22</v>
      </c>
      <c r="C2079" s="10">
        <v>0</v>
      </c>
      <c r="D2079" s="13">
        <f>C2079/2884.6/12*1000</f>
        <v>0</v>
      </c>
    </row>
    <row r="2080" spans="1:4" ht="12.75">
      <c r="A2080" s="12" t="s">
        <v>23</v>
      </c>
      <c r="B2080" s="12"/>
      <c r="C2080" s="13">
        <v>21.33</v>
      </c>
      <c r="D2080" s="13">
        <f>C2080/2884.6/12*1000</f>
        <v>0.6162032864175275</v>
      </c>
    </row>
    <row r="2081" spans="1:4" ht="12.75">
      <c r="A2081" s="21" t="s">
        <v>24</v>
      </c>
      <c r="B2081" s="21"/>
      <c r="C2081" s="1">
        <v>116.8</v>
      </c>
      <c r="D2081" s="13">
        <f>C2081/2884.6/12*1000</f>
        <v>3.3742402181700526</v>
      </c>
    </row>
    <row r="2082" spans="1:4" ht="12.75">
      <c r="A2082" s="2"/>
      <c r="B2082" s="11" t="s">
        <v>25</v>
      </c>
      <c r="C2082" s="13">
        <f>C2071+C2072+C2076+C2080+C2081</f>
        <v>688</v>
      </c>
      <c r="D2082" s="13">
        <f>D2071+D2072+D2076+D2080+D2081</f>
        <v>19.87566155908387</v>
      </c>
    </row>
    <row r="2083" spans="1:4" ht="12.75">
      <c r="A2083" s="2">
        <v>4</v>
      </c>
      <c r="B2083" s="11" t="s">
        <v>26</v>
      </c>
      <c r="C2083" s="7"/>
      <c r="D2083" s="7"/>
    </row>
    <row r="2084" spans="1:4" ht="12.75">
      <c r="A2084" s="5">
        <v>5</v>
      </c>
      <c r="B2084" s="11" t="s">
        <v>11</v>
      </c>
      <c r="C2084" s="13">
        <f>C2082-C2068/1000</f>
        <v>-22.841060000000084</v>
      </c>
      <c r="D2084" s="13"/>
    </row>
    <row r="2085" spans="1:4" ht="12.75">
      <c r="A2085" s="5"/>
      <c r="B2085" s="11"/>
      <c r="C2085" s="13"/>
      <c r="D2085" s="13"/>
    </row>
    <row r="2086" spans="1:4" ht="12.75">
      <c r="A2086" s="12" t="s">
        <v>38</v>
      </c>
      <c r="B2086" s="12"/>
      <c r="C2086" s="28"/>
      <c r="D2086" s="13"/>
    </row>
    <row r="2087" spans="1:4" ht="12.75">
      <c r="A2087" s="28"/>
      <c r="B2087" s="27" t="s">
        <v>39</v>
      </c>
      <c r="C2087" s="28">
        <v>77566.62</v>
      </c>
      <c r="D2087" s="13"/>
    </row>
    <row r="2088" spans="1:4" ht="12.75">
      <c r="A2088" s="5"/>
      <c r="B2088" s="22" t="s">
        <v>40</v>
      </c>
      <c r="C2088" s="28">
        <v>69735.33</v>
      </c>
      <c r="D2088" s="13"/>
    </row>
    <row r="2089" spans="1:4" ht="12.75">
      <c r="A2089" s="5"/>
      <c r="B2089" s="29" t="s">
        <v>11</v>
      </c>
      <c r="C2089" s="30">
        <f>C2088-C2087</f>
        <v>-7831.289999999994</v>
      </c>
      <c r="D2089" s="13"/>
    </row>
    <row r="2090" spans="1:4" ht="12.75">
      <c r="A2090" s="5"/>
      <c r="B2090" s="27" t="s">
        <v>41</v>
      </c>
      <c r="C2090" s="28">
        <v>85721.79</v>
      </c>
      <c r="D2090" s="13"/>
    </row>
    <row r="2091" spans="1:4" ht="12.75">
      <c r="A2091" s="5"/>
      <c r="B2091" s="22" t="s">
        <v>42</v>
      </c>
      <c r="C2091" s="28">
        <v>77064.16</v>
      </c>
      <c r="D2091" s="13"/>
    </row>
    <row r="2092" spans="1:4" ht="12.75">
      <c r="A2092" s="5"/>
      <c r="B2092" s="29" t="s">
        <v>11</v>
      </c>
      <c r="C2092" s="30">
        <f>C2091-C2090</f>
        <v>-8657.62999999999</v>
      </c>
      <c r="D2092" s="13"/>
    </row>
    <row r="2093" spans="1:4" ht="12.75">
      <c r="A2093" s="5"/>
      <c r="B2093" s="27" t="s">
        <v>43</v>
      </c>
      <c r="C2093" s="28">
        <v>33247.32</v>
      </c>
      <c r="D2093" s="13"/>
    </row>
    <row r="2094" spans="1:4" ht="12.75">
      <c r="A2094" s="5"/>
      <c r="B2094" s="22" t="s">
        <v>44</v>
      </c>
      <c r="C2094" s="28">
        <v>31183.18</v>
      </c>
      <c r="D2094" s="13"/>
    </row>
    <row r="2095" spans="1:4" ht="12.75">
      <c r="A2095" s="5"/>
      <c r="B2095" s="29" t="s">
        <v>11</v>
      </c>
      <c r="C2095" s="30">
        <f>C2094-C2093</f>
        <v>-2064.1399999999994</v>
      </c>
      <c r="D2095" s="13"/>
    </row>
    <row r="2096" spans="1:4" ht="12.75">
      <c r="A2096" s="12"/>
      <c r="B2096" s="29" t="s">
        <v>45</v>
      </c>
      <c r="C2096" s="32">
        <f>C2095+C2092+C2089</f>
        <v>-18553.059999999983</v>
      </c>
      <c r="D2096" s="13"/>
    </row>
    <row r="2097" spans="1:4" ht="12.75">
      <c r="A2097" s="12"/>
      <c r="B2097" s="12"/>
      <c r="C2097" s="28"/>
      <c r="D2097" s="13"/>
    </row>
    <row r="2098" spans="1:4" ht="12.75">
      <c r="A2098" s="12"/>
      <c r="B2098" s="14" t="s">
        <v>46</v>
      </c>
      <c r="C2098" s="33">
        <v>-4.29</v>
      </c>
      <c r="D2098" s="13"/>
    </row>
    <row r="2099" spans="1:4" ht="12.75">
      <c r="A2099" s="22" t="s">
        <v>27</v>
      </c>
      <c r="B2099" s="22"/>
      <c r="C2099" s="22"/>
      <c r="D2099" s="22"/>
    </row>
    <row r="2101" spans="1:4" ht="12.75">
      <c r="A2101" s="1" t="s">
        <v>0</v>
      </c>
      <c r="B2101" s="1"/>
      <c r="C2101" s="1"/>
      <c r="D2101" s="1"/>
    </row>
    <row r="2102" spans="1:4" ht="12.75">
      <c r="A2102" s="1" t="s">
        <v>28</v>
      </c>
      <c r="B2102" s="1"/>
      <c r="C2102" s="1"/>
      <c r="D2102" s="1"/>
    </row>
    <row r="2103" spans="1:4" ht="12.75">
      <c r="A2103" s="1" t="s">
        <v>140</v>
      </c>
      <c r="B2103" s="1"/>
      <c r="C2103" s="1"/>
      <c r="D2103" s="1"/>
    </row>
    <row r="2104" spans="1:4" ht="12.75" customHeight="1">
      <c r="A2104" s="2"/>
      <c r="B2104" s="2" t="s">
        <v>3</v>
      </c>
      <c r="C2104" s="3" t="s">
        <v>108</v>
      </c>
      <c r="D2104" s="3"/>
    </row>
    <row r="2105" spans="1:4" ht="12.75">
      <c r="A2105" s="2"/>
      <c r="B2105" s="2"/>
      <c r="C2105" s="4" t="s">
        <v>5</v>
      </c>
      <c r="D2105" s="4" t="s">
        <v>6</v>
      </c>
    </row>
    <row r="2106" spans="1:4" ht="12.75">
      <c r="A2106" s="5">
        <v>1</v>
      </c>
      <c r="B2106" s="6" t="s">
        <v>7</v>
      </c>
      <c r="C2106" s="13">
        <v>6071</v>
      </c>
      <c r="D2106" s="13"/>
    </row>
    <row r="2107" spans="1:4" ht="12.75">
      <c r="A2107" s="5">
        <v>2</v>
      </c>
      <c r="B2107" s="8" t="s">
        <v>34</v>
      </c>
      <c r="C2107" s="9" t="s">
        <v>3</v>
      </c>
      <c r="D2107" s="9"/>
    </row>
    <row r="2108" spans="1:4" ht="12.75">
      <c r="A2108" s="5"/>
      <c r="B2108" s="20" t="s">
        <v>35</v>
      </c>
      <c r="C2108" s="10">
        <v>1560760.74</v>
      </c>
      <c r="D2108" s="10"/>
    </row>
    <row r="2109" spans="1:4" ht="12.75">
      <c r="A2109" s="5"/>
      <c r="B2109" s="27" t="s">
        <v>36</v>
      </c>
      <c r="C2109" s="10">
        <v>1578635.07</v>
      </c>
      <c r="D2109" s="10"/>
    </row>
    <row r="2110" spans="1:4" ht="12.75">
      <c r="A2110" s="5"/>
      <c r="B2110" s="27" t="s">
        <v>11</v>
      </c>
      <c r="C2110" s="10">
        <f>C2109-C2108</f>
        <v>17874.330000000075</v>
      </c>
      <c r="D2110" s="10"/>
    </row>
    <row r="2111" spans="1:4" ht="12.75">
      <c r="A2111" s="5">
        <v>3</v>
      </c>
      <c r="B2111" s="11" t="s">
        <v>12</v>
      </c>
      <c r="C2111" s="1" t="s">
        <v>13</v>
      </c>
      <c r="D2111" s="1"/>
    </row>
    <row r="2112" spans="1:4" ht="12.75">
      <c r="A2112" s="12" t="s">
        <v>14</v>
      </c>
      <c r="B2112" s="12"/>
      <c r="C2112" s="13">
        <v>210.7</v>
      </c>
      <c r="D2112" s="13">
        <f>C2112/6071/12*1000</f>
        <v>2.8921649371328173</v>
      </c>
    </row>
    <row r="2113" spans="1:4" ht="12.75" customHeight="1">
      <c r="A2113" s="14" t="s">
        <v>15</v>
      </c>
      <c r="B2113" s="14"/>
      <c r="C2113" s="7">
        <f>C2114+C2115+C2116</f>
        <v>459.96999999999997</v>
      </c>
      <c r="D2113" s="13">
        <f>C2113/6071/12*1000</f>
        <v>6.313759402624498</v>
      </c>
    </row>
    <row r="2114" spans="1:4" ht="12.75">
      <c r="A2114" s="2"/>
      <c r="B2114" s="15" t="s">
        <v>16</v>
      </c>
      <c r="C2114" s="10">
        <v>325.71</v>
      </c>
      <c r="D2114" s="13">
        <f>C2114/6071/12*1000</f>
        <v>4.470845000823587</v>
      </c>
    </row>
    <row r="2115" spans="1:4" ht="12.75">
      <c r="A2115" s="2"/>
      <c r="B2115" s="15" t="s">
        <v>17</v>
      </c>
      <c r="C2115" s="39">
        <v>127</v>
      </c>
      <c r="D2115" s="13">
        <f>C2115/6071/12*1000</f>
        <v>1.743260308570801</v>
      </c>
    </row>
    <row r="2116" spans="1:4" ht="12.75">
      <c r="A2116" s="18" t="s">
        <v>18</v>
      </c>
      <c r="B2116" s="18"/>
      <c r="C2116" s="17">
        <v>7.26</v>
      </c>
      <c r="D2116" s="13">
        <f>C2116/6071/12*1000</f>
        <v>0.09965409323011035</v>
      </c>
    </row>
    <row r="2117" spans="1:4" ht="12.75" customHeight="1">
      <c r="A2117" s="19" t="s">
        <v>19</v>
      </c>
      <c r="B2117" s="19"/>
      <c r="C2117" s="13">
        <f>C2118+C2120+C2119</f>
        <v>471.9</v>
      </c>
      <c r="D2117" s="13">
        <f>C2117/6071/12*1000</f>
        <v>6.477516059957173</v>
      </c>
    </row>
    <row r="2118" spans="1:4" ht="12.75">
      <c r="A2118" s="2"/>
      <c r="B2118" s="15" t="s">
        <v>20</v>
      </c>
      <c r="C2118" s="9">
        <v>456.46</v>
      </c>
      <c r="D2118" s="13">
        <f>C2118/6071/12*1000</f>
        <v>6.265579531104157</v>
      </c>
    </row>
    <row r="2119" spans="1:4" ht="12.75">
      <c r="A2119" s="2"/>
      <c r="B2119" s="15" t="s">
        <v>21</v>
      </c>
      <c r="C2119" s="10">
        <v>9.23</v>
      </c>
      <c r="D2119" s="13">
        <f>C2119/6071/12*1000</f>
        <v>0.1266952177016417</v>
      </c>
    </row>
    <row r="2120" spans="1:4" ht="12.75">
      <c r="A2120" s="2"/>
      <c r="B2120" s="20" t="s">
        <v>22</v>
      </c>
      <c r="C2120" s="10">
        <v>6.21</v>
      </c>
      <c r="D2120" s="13">
        <f>C2120/6071/12*1000</f>
        <v>0.0852413111513754</v>
      </c>
    </row>
    <row r="2121" spans="1:4" ht="12.75">
      <c r="A2121" s="12" t="s">
        <v>23</v>
      </c>
      <c r="B2121" s="12"/>
      <c r="C2121" s="13">
        <v>47.36</v>
      </c>
      <c r="D2121" s="13">
        <f>C2121/6071/12*1000</f>
        <v>0.6500851040465601</v>
      </c>
    </row>
    <row r="2122" spans="1:4" ht="12.75">
      <c r="A2122" s="21" t="s">
        <v>24</v>
      </c>
      <c r="B2122" s="21"/>
      <c r="C2122" s="1">
        <v>245.87</v>
      </c>
      <c r="D2122" s="13">
        <f>C2122/6071/12*1000</f>
        <v>3.3749245044748255</v>
      </c>
    </row>
    <row r="2123" spans="1:4" ht="12.75">
      <c r="A2123" s="2"/>
      <c r="B2123" s="11" t="s">
        <v>25</v>
      </c>
      <c r="C2123" s="13">
        <f>C2112+C2113+C2117+C2121+C2122</f>
        <v>1435.7999999999997</v>
      </c>
      <c r="D2123" s="13">
        <f>D2112+D2113+D2117+D2121+D2122</f>
        <v>19.708450008235875</v>
      </c>
    </row>
    <row r="2124" spans="1:4" ht="12.75">
      <c r="A2124" s="2">
        <v>4</v>
      </c>
      <c r="B2124" s="11" t="s">
        <v>26</v>
      </c>
      <c r="C2124" s="7"/>
      <c r="D2124" s="7"/>
    </row>
    <row r="2125" spans="1:4" ht="12.75">
      <c r="A2125" s="5">
        <v>5</v>
      </c>
      <c r="B2125" s="11" t="s">
        <v>11</v>
      </c>
      <c r="C2125" s="13">
        <f>C2123-C2109/1000</f>
        <v>-142.83507000000031</v>
      </c>
      <c r="D2125" s="13"/>
    </row>
    <row r="2126" spans="1:4" ht="12.75">
      <c r="A2126" s="5"/>
      <c r="B2126" s="11"/>
      <c r="C2126" s="13"/>
      <c r="D2126" s="13"/>
    </row>
    <row r="2127" spans="1:4" ht="12.75">
      <c r="A2127" s="12" t="s">
        <v>38</v>
      </c>
      <c r="B2127" s="12"/>
      <c r="C2127" s="28"/>
      <c r="D2127" s="13"/>
    </row>
    <row r="2128" spans="1:4" ht="12.75">
      <c r="A2128" s="28"/>
      <c r="B2128" s="27" t="s">
        <v>39</v>
      </c>
      <c r="C2128" s="28">
        <v>29577.11</v>
      </c>
      <c r="D2128" s="13"/>
    </row>
    <row r="2129" spans="1:4" ht="12.75">
      <c r="A2129" s="5"/>
      <c r="B2129" s="22" t="s">
        <v>40</v>
      </c>
      <c r="C2129" s="28">
        <v>30467.13</v>
      </c>
      <c r="D2129" s="13"/>
    </row>
    <row r="2130" spans="1:4" ht="12.75">
      <c r="A2130" s="5"/>
      <c r="B2130" s="29" t="s">
        <v>11</v>
      </c>
      <c r="C2130" s="30">
        <f>C2129-C2128</f>
        <v>890.0200000000004</v>
      </c>
      <c r="D2130" s="13"/>
    </row>
    <row r="2131" spans="1:4" ht="12.75">
      <c r="A2131" s="5"/>
      <c r="B2131" s="27" t="s">
        <v>41</v>
      </c>
      <c r="C2131" s="28">
        <v>42499.38</v>
      </c>
      <c r="D2131" s="13"/>
    </row>
    <row r="2132" spans="1:4" ht="12.75">
      <c r="A2132" s="5"/>
      <c r="B2132" s="22" t="s">
        <v>42</v>
      </c>
      <c r="C2132" s="28">
        <v>43127.45</v>
      </c>
      <c r="D2132" s="13"/>
    </row>
    <row r="2133" spans="1:4" ht="12.75">
      <c r="A2133" s="5"/>
      <c r="B2133" s="29" t="s">
        <v>11</v>
      </c>
      <c r="C2133" s="30">
        <f>C2132-C2131</f>
        <v>628.0699999999997</v>
      </c>
      <c r="D2133" s="13"/>
    </row>
    <row r="2134" spans="1:4" ht="12.75">
      <c r="A2134" s="5"/>
      <c r="B2134" s="27" t="s">
        <v>141</v>
      </c>
      <c r="C2134" s="28">
        <v>38979.38</v>
      </c>
      <c r="D2134" s="13"/>
    </row>
    <row r="2135" spans="1:4" ht="12.75">
      <c r="A2135" s="5"/>
      <c r="B2135" s="22" t="s">
        <v>73</v>
      </c>
      <c r="C2135" s="28">
        <v>39190.51</v>
      </c>
      <c r="D2135" s="13"/>
    </row>
    <row r="2136" spans="1:4" ht="12.75">
      <c r="A2136" s="5"/>
      <c r="B2136" s="29" t="s">
        <v>11</v>
      </c>
      <c r="C2136" s="30">
        <f>C2135-C2134</f>
        <v>211.13000000000466</v>
      </c>
      <c r="D2136" s="13"/>
    </row>
    <row r="2137" spans="1:4" ht="12.75">
      <c r="A2137" s="5"/>
      <c r="B2137" s="27" t="s">
        <v>43</v>
      </c>
      <c r="C2137" s="28">
        <v>10602.22</v>
      </c>
      <c r="D2137" s="13"/>
    </row>
    <row r="2138" spans="1:4" ht="12.75">
      <c r="A2138" s="5"/>
      <c r="B2138" s="22" t="s">
        <v>44</v>
      </c>
      <c r="C2138" s="28">
        <v>7358.04</v>
      </c>
      <c r="D2138" s="13"/>
    </row>
    <row r="2139" spans="1:4" ht="12.75">
      <c r="A2139" s="5"/>
      <c r="B2139" s="29" t="s">
        <v>11</v>
      </c>
      <c r="C2139" s="30">
        <f>C2138-C2137</f>
        <v>-3244.1799999999994</v>
      </c>
      <c r="D2139" s="13"/>
    </row>
    <row r="2140" spans="1:4" ht="12.75">
      <c r="A2140" s="12"/>
      <c r="B2140" s="29" t="s">
        <v>45</v>
      </c>
      <c r="C2140" s="32">
        <f>C2130+C2133+C2136+C2139</f>
        <v>-1514.9599999999946</v>
      </c>
      <c r="D2140" s="13"/>
    </row>
    <row r="2141" spans="1:4" ht="12.75">
      <c r="A2141" s="12"/>
      <c r="B2141" s="12"/>
      <c r="C2141" s="28"/>
      <c r="D2141" s="13"/>
    </row>
    <row r="2142" spans="1:4" ht="12.75">
      <c r="A2142" s="12"/>
      <c r="B2142" s="14" t="s">
        <v>46</v>
      </c>
      <c r="C2142" s="33">
        <v>-141.33</v>
      </c>
      <c r="D2142" s="13"/>
    </row>
    <row r="2143" spans="1:4" ht="12.75">
      <c r="A2143" s="22" t="s">
        <v>27</v>
      </c>
      <c r="B2143" s="22"/>
      <c r="C2143" s="22"/>
      <c r="D2143" s="22"/>
    </row>
    <row r="2144" spans="1:2" ht="12.75">
      <c r="A2144" s="25"/>
      <c r="B2144" s="34"/>
    </row>
    <row r="2145" spans="1:2" ht="12.75">
      <c r="A2145" s="35"/>
      <c r="B2145" s="35"/>
    </row>
    <row r="2146" spans="1:4" ht="12.75">
      <c r="A2146" s="1" t="s">
        <v>0</v>
      </c>
      <c r="B2146" s="1"/>
      <c r="C2146" s="1"/>
      <c r="D2146" s="1"/>
    </row>
    <row r="2147" spans="1:4" ht="12.75">
      <c r="A2147" s="1" t="s">
        <v>28</v>
      </c>
      <c r="B2147" s="1"/>
      <c r="C2147" s="1"/>
      <c r="D2147" s="1"/>
    </row>
    <row r="2148" spans="1:4" ht="12.75">
      <c r="A2148" s="1" t="s">
        <v>142</v>
      </c>
      <c r="B2148" s="1"/>
      <c r="C2148" s="1"/>
      <c r="D2148" s="1"/>
    </row>
    <row r="2149" spans="1:4" ht="12.75" customHeight="1">
      <c r="A2149" s="2"/>
      <c r="B2149" s="2" t="s">
        <v>3</v>
      </c>
      <c r="C2149" s="3" t="s">
        <v>108</v>
      </c>
      <c r="D2149" s="3"/>
    </row>
    <row r="2150" spans="1:4" ht="12.75">
      <c r="A2150" s="2"/>
      <c r="B2150" s="2"/>
      <c r="C2150" s="4" t="s">
        <v>5</v>
      </c>
      <c r="D2150" s="4" t="s">
        <v>6</v>
      </c>
    </row>
    <row r="2151" spans="1:4" ht="12.75">
      <c r="A2151" s="5">
        <v>1</v>
      </c>
      <c r="B2151" s="6" t="s">
        <v>7</v>
      </c>
      <c r="C2151" s="13">
        <v>3709</v>
      </c>
      <c r="D2151" s="13"/>
    </row>
    <row r="2152" spans="1:4" ht="12.75">
      <c r="A2152" s="5">
        <v>2</v>
      </c>
      <c r="B2152" s="8" t="s">
        <v>143</v>
      </c>
      <c r="C2152" s="9" t="s">
        <v>3</v>
      </c>
      <c r="D2152" s="9"/>
    </row>
    <row r="2153" spans="1:4" ht="12.75">
      <c r="A2153" s="5"/>
      <c r="B2153" s="20" t="s">
        <v>69</v>
      </c>
      <c r="C2153" s="10">
        <v>954099.68</v>
      </c>
      <c r="D2153" s="10"/>
    </row>
    <row r="2154" spans="1:4" ht="12.75">
      <c r="A2154" s="5"/>
      <c r="B2154" s="27" t="s">
        <v>144</v>
      </c>
      <c r="C2154" s="10">
        <v>1000216.15</v>
      </c>
      <c r="D2154" s="10"/>
    </row>
    <row r="2155" spans="1:4" ht="12.75">
      <c r="A2155" s="5"/>
      <c r="B2155" s="27" t="s">
        <v>11</v>
      </c>
      <c r="C2155" s="10">
        <f>C2154-C2153</f>
        <v>46116.46999999997</v>
      </c>
      <c r="D2155" s="10"/>
    </row>
    <row r="2156" spans="1:4" ht="12.75">
      <c r="A2156" s="5">
        <v>3</v>
      </c>
      <c r="B2156" s="11" t="s">
        <v>12</v>
      </c>
      <c r="C2156" s="1" t="s">
        <v>13</v>
      </c>
      <c r="D2156" s="1"/>
    </row>
    <row r="2157" spans="1:4" ht="12.75">
      <c r="A2157" s="12" t="s">
        <v>14</v>
      </c>
      <c r="B2157" s="12"/>
      <c r="C2157" s="13">
        <v>128.8</v>
      </c>
      <c r="D2157" s="13">
        <f>C2157/3709/12*1000</f>
        <v>2.8938617776579494</v>
      </c>
    </row>
    <row r="2158" spans="1:4" ht="12.75" customHeight="1">
      <c r="A2158" s="14" t="s">
        <v>15</v>
      </c>
      <c r="B2158" s="14"/>
      <c r="C2158" s="7">
        <f>C2159+C2160+C2161</f>
        <v>240.77999999999997</v>
      </c>
      <c r="D2158" s="13">
        <f>C2158/3709/12*1000</f>
        <v>5.409813966028579</v>
      </c>
    </row>
    <row r="2159" spans="1:4" ht="12.75">
      <c r="A2159" s="2"/>
      <c r="B2159" s="15" t="s">
        <v>16</v>
      </c>
      <c r="C2159" s="10">
        <v>202.92</v>
      </c>
      <c r="D2159" s="13">
        <f>C2159/3709/12*1000</f>
        <v>4.559180372067943</v>
      </c>
    </row>
    <row r="2160" spans="1:4" ht="12.75">
      <c r="A2160" s="2"/>
      <c r="B2160" s="15" t="s">
        <v>17</v>
      </c>
      <c r="C2160" s="39">
        <v>37.86</v>
      </c>
      <c r="D2160" s="13">
        <f>C2160/3709/12*1000</f>
        <v>0.8506335939606363</v>
      </c>
    </row>
    <row r="2161" spans="1:4" ht="12.75">
      <c r="A2161" s="18" t="s">
        <v>18</v>
      </c>
      <c r="B2161" s="18"/>
      <c r="C2161" s="17">
        <v>0</v>
      </c>
      <c r="D2161" s="13">
        <f>C2161/3709/12*1000</f>
        <v>0</v>
      </c>
    </row>
    <row r="2162" spans="1:4" ht="12.75" customHeight="1">
      <c r="A2162" s="19" t="s">
        <v>19</v>
      </c>
      <c r="B2162" s="19"/>
      <c r="C2162" s="13">
        <f>C2163+C2165+C2164</f>
        <v>278.38</v>
      </c>
      <c r="D2162" s="13">
        <f>C2162/3709/12*1000</f>
        <v>6.254605913543633</v>
      </c>
    </row>
    <row r="2163" spans="1:4" ht="12.75">
      <c r="A2163" s="2"/>
      <c r="B2163" s="15" t="s">
        <v>20</v>
      </c>
      <c r="C2163" s="9">
        <v>269.26</v>
      </c>
      <c r="D2163" s="13">
        <f>C2163/3709/12*1000</f>
        <v>6.049698930529343</v>
      </c>
    </row>
    <row r="2164" spans="1:4" ht="12.75">
      <c r="A2164" s="2"/>
      <c r="B2164" s="15" t="s">
        <v>21</v>
      </c>
      <c r="C2164" s="10">
        <v>7.48</v>
      </c>
      <c r="D2164" s="13">
        <f>C2164/3709/12*1000</f>
        <v>0.16805967466522873</v>
      </c>
    </row>
    <row r="2165" spans="1:4" ht="12.75">
      <c r="A2165" s="2"/>
      <c r="B2165" s="20" t="s">
        <v>22</v>
      </c>
      <c r="C2165" s="10">
        <v>1.64</v>
      </c>
      <c r="D2165" s="13">
        <f>C2165/3709/12*1000</f>
        <v>0.036847308349060845</v>
      </c>
    </row>
    <row r="2166" spans="1:4" ht="12.75">
      <c r="A2166" s="12" t="s">
        <v>23</v>
      </c>
      <c r="B2166" s="12"/>
      <c r="C2166" s="13">
        <v>30</v>
      </c>
      <c r="D2166" s="13">
        <f>C2166/3709/12*1000</f>
        <v>0.6740361283364789</v>
      </c>
    </row>
    <row r="2167" spans="1:4" ht="12.75">
      <c r="A2167" s="21" t="s">
        <v>24</v>
      </c>
      <c r="B2167" s="21"/>
      <c r="C2167" s="1">
        <v>153.27</v>
      </c>
      <c r="D2167" s="13">
        <f>C2167/3709/12*1000</f>
        <v>3.4436505796710706</v>
      </c>
    </row>
    <row r="2168" spans="1:4" ht="12.75">
      <c r="A2168" s="21"/>
      <c r="B2168" s="40" t="s">
        <v>71</v>
      </c>
      <c r="C2168" s="1">
        <v>75.4</v>
      </c>
      <c r="D2168" s="13">
        <f>C2168/3709/12*1000</f>
        <v>1.6940774692190168</v>
      </c>
    </row>
    <row r="2169" spans="1:4" ht="12.75">
      <c r="A2169" s="2"/>
      <c r="B2169" s="11" t="s">
        <v>25</v>
      </c>
      <c r="C2169" s="7">
        <f>C2157+C2158+C2162+C2166+C2167+C2168</f>
        <v>906.63</v>
      </c>
      <c r="D2169" s="13">
        <f>C2169/3709/12*1000</f>
        <v>20.370045834456725</v>
      </c>
    </row>
    <row r="2170" spans="1:4" ht="12.75">
      <c r="A2170" s="2">
        <v>4</v>
      </c>
      <c r="B2170" s="11" t="s">
        <v>26</v>
      </c>
      <c r="C2170" s="7"/>
      <c r="D2170" s="7"/>
    </row>
    <row r="2171" spans="1:4" ht="12.75">
      <c r="A2171" s="5">
        <v>5</v>
      </c>
      <c r="B2171" s="11" t="s">
        <v>11</v>
      </c>
      <c r="C2171" s="13">
        <f>C2169-C2154/1000</f>
        <v>-93.58614999999998</v>
      </c>
      <c r="D2171" s="13"/>
    </row>
    <row r="2172" spans="1:4" ht="12.75">
      <c r="A2172" s="5"/>
      <c r="B2172" s="11"/>
      <c r="C2172" s="13"/>
      <c r="D2172" s="13"/>
    </row>
    <row r="2173" spans="1:4" ht="12.75">
      <c r="A2173" s="12" t="s">
        <v>38</v>
      </c>
      <c r="B2173" s="12"/>
      <c r="C2173" s="28"/>
      <c r="D2173" s="13"/>
    </row>
    <row r="2174" spans="1:4" ht="12.75">
      <c r="A2174" s="28"/>
      <c r="B2174" s="27" t="s">
        <v>39</v>
      </c>
      <c r="C2174" s="28">
        <v>22520.38</v>
      </c>
      <c r="D2174" s="13"/>
    </row>
    <row r="2175" spans="1:4" ht="12.75">
      <c r="A2175" s="5"/>
      <c r="B2175" s="22" t="s">
        <v>40</v>
      </c>
      <c r="C2175" s="28">
        <v>18287.02</v>
      </c>
      <c r="D2175" s="13"/>
    </row>
    <row r="2176" spans="1:4" ht="12.75">
      <c r="A2176" s="5"/>
      <c r="B2176" s="29" t="s">
        <v>11</v>
      </c>
      <c r="C2176" s="30">
        <f>C2175-C2174</f>
        <v>-4233.360000000001</v>
      </c>
      <c r="D2176" s="13"/>
    </row>
    <row r="2177" spans="1:4" ht="12.75">
      <c r="A2177" s="5"/>
      <c r="B2177" s="27" t="s">
        <v>41</v>
      </c>
      <c r="C2177" s="28">
        <v>24942.58</v>
      </c>
      <c r="D2177" s="13"/>
    </row>
    <row r="2178" spans="1:4" ht="12.75">
      <c r="A2178" s="5"/>
      <c r="B2178" s="22" t="s">
        <v>42</v>
      </c>
      <c r="C2178" s="28">
        <v>20209.88</v>
      </c>
      <c r="D2178" s="13"/>
    </row>
    <row r="2179" spans="1:4" ht="12.75">
      <c r="A2179" s="5"/>
      <c r="B2179" s="29" t="s">
        <v>11</v>
      </c>
      <c r="C2179" s="30">
        <f>C2178-C2177</f>
        <v>-4732.700000000001</v>
      </c>
      <c r="D2179" s="13"/>
    </row>
    <row r="2180" spans="1:4" ht="12.75">
      <c r="A2180" s="5"/>
      <c r="B2180" s="27" t="s">
        <v>43</v>
      </c>
      <c r="C2180" s="28">
        <v>39363.13</v>
      </c>
      <c r="D2180" s="13"/>
    </row>
    <row r="2181" spans="1:4" ht="12.75">
      <c r="A2181" s="5"/>
      <c r="B2181" s="22" t="s">
        <v>44</v>
      </c>
      <c r="C2181" s="28">
        <v>40102.7</v>
      </c>
      <c r="D2181" s="13"/>
    </row>
    <row r="2182" spans="1:4" ht="12.75">
      <c r="A2182" s="5"/>
      <c r="B2182" s="29" t="s">
        <v>11</v>
      </c>
      <c r="C2182" s="30">
        <f>C2181-C2180</f>
        <v>739.5699999999997</v>
      </c>
      <c r="D2182" s="13"/>
    </row>
    <row r="2183" spans="1:4" ht="12.75">
      <c r="A2183" s="12"/>
      <c r="B2183" s="29" t="s">
        <v>45</v>
      </c>
      <c r="C2183" s="32">
        <f>C2182+C2179+C2176</f>
        <v>-8226.490000000002</v>
      </c>
      <c r="D2183" s="13"/>
    </row>
    <row r="2184" spans="1:4" ht="12.75">
      <c r="A2184" s="12"/>
      <c r="B2184" s="12"/>
      <c r="C2184" s="28"/>
      <c r="D2184" s="13"/>
    </row>
    <row r="2185" spans="1:4" ht="12.75">
      <c r="A2185" s="12"/>
      <c r="B2185" s="14" t="s">
        <v>46</v>
      </c>
      <c r="C2185" s="49">
        <v>-85.36</v>
      </c>
      <c r="D2185" s="13"/>
    </row>
    <row r="2186" spans="1:4" ht="12.75">
      <c r="A2186" s="22" t="s">
        <v>27</v>
      </c>
      <c r="B2186" s="22"/>
      <c r="C2186" s="22"/>
      <c r="D2186" s="22"/>
    </row>
    <row r="2188" spans="1:4" ht="12.75">
      <c r="A2188" s="1" t="s">
        <v>0</v>
      </c>
      <c r="B2188" s="1"/>
      <c r="C2188" s="1"/>
      <c r="D2188" s="1"/>
    </row>
    <row r="2189" spans="1:4" ht="12.75">
      <c r="A2189" s="1" t="s">
        <v>28</v>
      </c>
      <c r="B2189" s="1"/>
      <c r="C2189" s="1"/>
      <c r="D2189" s="1"/>
    </row>
    <row r="2190" spans="1:4" ht="12.75">
      <c r="A2190" s="1" t="s">
        <v>145</v>
      </c>
      <c r="B2190" s="1"/>
      <c r="C2190" s="1"/>
      <c r="D2190" s="1"/>
    </row>
    <row r="2191" spans="1:4" ht="12.75" customHeight="1">
      <c r="A2191" s="2"/>
      <c r="B2191" s="2" t="s">
        <v>3</v>
      </c>
      <c r="C2191" s="3" t="s">
        <v>108</v>
      </c>
      <c r="D2191" s="3"/>
    </row>
    <row r="2192" spans="1:4" ht="12.75">
      <c r="A2192" s="2"/>
      <c r="B2192" s="2"/>
      <c r="C2192" s="4" t="s">
        <v>5</v>
      </c>
      <c r="D2192" s="4" t="s">
        <v>6</v>
      </c>
    </row>
    <row r="2193" spans="1:4" ht="12.75">
      <c r="A2193" s="5">
        <v>1</v>
      </c>
      <c r="B2193" s="6" t="s">
        <v>7</v>
      </c>
      <c r="C2193" s="13">
        <v>3165.8</v>
      </c>
      <c r="D2193" s="13"/>
    </row>
    <row r="2194" spans="1:4" ht="12.75">
      <c r="A2194" s="5">
        <v>2</v>
      </c>
      <c r="B2194" s="8" t="s">
        <v>143</v>
      </c>
      <c r="C2194" s="9" t="s">
        <v>3</v>
      </c>
      <c r="D2194" s="9"/>
    </row>
    <row r="2195" spans="1:4" ht="12.75">
      <c r="A2195" s="5"/>
      <c r="B2195" s="20" t="s">
        <v>69</v>
      </c>
      <c r="C2195" s="10">
        <v>1050358.1</v>
      </c>
      <c r="D2195" s="10"/>
    </row>
    <row r="2196" spans="1:4" ht="12.75">
      <c r="A2196" s="5"/>
      <c r="B2196" s="27" t="s">
        <v>144</v>
      </c>
      <c r="C2196" s="10">
        <v>977235.69</v>
      </c>
      <c r="D2196" s="10"/>
    </row>
    <row r="2197" spans="1:4" ht="12.75">
      <c r="A2197" s="5"/>
      <c r="B2197" s="27" t="s">
        <v>11</v>
      </c>
      <c r="C2197" s="10">
        <f>C2196-C2195</f>
        <v>-73122.41000000015</v>
      </c>
      <c r="D2197" s="10"/>
    </row>
    <row r="2198" spans="1:4" ht="12.75">
      <c r="A2198" s="5">
        <v>3</v>
      </c>
      <c r="B2198" s="11" t="s">
        <v>12</v>
      </c>
      <c r="C2198" s="1" t="s">
        <v>13</v>
      </c>
      <c r="D2198" s="1"/>
    </row>
    <row r="2199" spans="1:4" ht="12.75">
      <c r="A2199" s="12" t="s">
        <v>14</v>
      </c>
      <c r="B2199" s="12"/>
      <c r="C2199" s="13">
        <v>141.8</v>
      </c>
      <c r="D2199" s="13">
        <f>C2199/3165.8/12*1000</f>
        <v>3.732600501189799</v>
      </c>
    </row>
    <row r="2200" spans="1:4" ht="12.75" customHeight="1">
      <c r="A2200" s="14" t="s">
        <v>15</v>
      </c>
      <c r="B2200" s="14"/>
      <c r="C2200" s="7">
        <f>C2201+C2202+C2203</f>
        <v>235.05</v>
      </c>
      <c r="D2200" s="13">
        <f>C2200/3165.8/12*1000</f>
        <v>6.187219660117505</v>
      </c>
    </row>
    <row r="2201" spans="1:4" ht="12.75">
      <c r="A2201" s="2"/>
      <c r="B2201" s="15" t="s">
        <v>16</v>
      </c>
      <c r="C2201" s="10">
        <v>171.43</v>
      </c>
      <c r="D2201" s="13">
        <f>C2201/3165.8/12*1000</f>
        <v>4.512550803377767</v>
      </c>
    </row>
    <row r="2202" spans="1:4" ht="12.75">
      <c r="A2202" s="2"/>
      <c r="B2202" s="15" t="s">
        <v>17</v>
      </c>
      <c r="C2202" s="39">
        <v>63.62</v>
      </c>
      <c r="D2202" s="13">
        <f>C2202/3165.8/12*1000</f>
        <v>1.674668856739739</v>
      </c>
    </row>
    <row r="2203" spans="1:4" ht="12.75">
      <c r="A2203" s="18" t="s">
        <v>18</v>
      </c>
      <c r="B2203" s="18"/>
      <c r="C2203" s="17">
        <v>0</v>
      </c>
      <c r="D2203" s="13">
        <f>C2203/3165.8/12*1000</f>
        <v>0</v>
      </c>
    </row>
    <row r="2204" spans="1:4" ht="12.75" customHeight="1">
      <c r="A2204" s="19" t="s">
        <v>19</v>
      </c>
      <c r="B2204" s="19"/>
      <c r="C2204" s="13">
        <f>C2205+C2207+C2206</f>
        <v>236.07</v>
      </c>
      <c r="D2204" s="13">
        <f>C2204/3165.8/12*1000</f>
        <v>6.214069113652157</v>
      </c>
    </row>
    <row r="2205" spans="1:4" ht="12.75">
      <c r="A2205" s="2"/>
      <c r="B2205" s="15" t="s">
        <v>20</v>
      </c>
      <c r="C2205" s="9">
        <v>227.49</v>
      </c>
      <c r="D2205" s="13">
        <f>C2205/3165.8/12*1000</f>
        <v>5.988217828037146</v>
      </c>
    </row>
    <row r="2206" spans="1:4" ht="12.75">
      <c r="A2206" s="2"/>
      <c r="B2206" s="15" t="s">
        <v>21</v>
      </c>
      <c r="C2206" s="10">
        <v>6.94</v>
      </c>
      <c r="D2206" s="13">
        <f>C2206/3165.8/12*1000</f>
        <v>0.18268157601027646</v>
      </c>
    </row>
    <row r="2207" spans="1:4" ht="12.75">
      <c r="A2207" s="2"/>
      <c r="B2207" s="20" t="s">
        <v>22</v>
      </c>
      <c r="C2207" s="10">
        <v>1.64</v>
      </c>
      <c r="D2207" s="13">
        <f>C2207/3165.8/12*1000</f>
        <v>0.04316970960473393</v>
      </c>
    </row>
    <row r="2208" spans="1:4" ht="12.75">
      <c r="A2208" s="12" t="s">
        <v>23</v>
      </c>
      <c r="B2208" s="12"/>
      <c r="C2208" s="13">
        <v>29.31</v>
      </c>
      <c r="D2208" s="13">
        <f>C2208/3165.8/12*1000</f>
        <v>0.7715269442163117</v>
      </c>
    </row>
    <row r="2209" spans="1:4" ht="12.75">
      <c r="A2209" s="21" t="s">
        <v>24</v>
      </c>
      <c r="B2209" s="21"/>
      <c r="C2209" s="1">
        <v>128.11</v>
      </c>
      <c r="D2209" s="13">
        <f>C2209/3165.8/12*1000</f>
        <v>3.3722387179649167</v>
      </c>
    </row>
    <row r="2210" spans="1:4" ht="12.75">
      <c r="A2210" s="21"/>
      <c r="B2210" s="40" t="s">
        <v>71</v>
      </c>
      <c r="C2210" s="1">
        <v>31.32</v>
      </c>
      <c r="D2210" s="13">
        <f>C2210/3165.8/12*1000</f>
        <v>0.8244361614757724</v>
      </c>
    </row>
    <row r="2211" spans="1:4" ht="12.75">
      <c r="A2211" s="2"/>
      <c r="B2211" s="11" t="s">
        <v>25</v>
      </c>
      <c r="C2211" s="13">
        <f>C2199+C2200+C2204+C2208+C2209+C2210</f>
        <v>801.6600000000001</v>
      </c>
      <c r="D2211" s="13">
        <f>D2199+D2200+D2204+D2208+D2209+D2210</f>
        <v>21.102091098616462</v>
      </c>
    </row>
    <row r="2212" spans="1:4" ht="12.75">
      <c r="A2212" s="2">
        <v>4</v>
      </c>
      <c r="B2212" s="11" t="s">
        <v>26</v>
      </c>
      <c r="C2212" s="7"/>
      <c r="D2212" s="7"/>
    </row>
    <row r="2213" spans="1:4" ht="12.75">
      <c r="A2213" s="5">
        <v>5</v>
      </c>
      <c r="B2213" s="11" t="s">
        <v>11</v>
      </c>
      <c r="C2213" s="13">
        <f>C2211-C2196/1000</f>
        <v>-175.5756899999999</v>
      </c>
      <c r="D2213" s="13"/>
    </row>
    <row r="2214" spans="1:4" ht="12.75">
      <c r="A2214" s="5"/>
      <c r="B2214" s="11"/>
      <c r="C2214" s="13"/>
      <c r="D2214" s="13"/>
    </row>
    <row r="2215" spans="1:4" ht="12.75">
      <c r="A2215" s="12" t="s">
        <v>38</v>
      </c>
      <c r="B2215" s="12"/>
      <c r="C2215" s="28"/>
      <c r="D2215" s="13"/>
    </row>
    <row r="2216" spans="1:4" ht="12.75">
      <c r="A2216" s="28"/>
      <c r="B2216" s="27" t="s">
        <v>39</v>
      </c>
      <c r="C2216" s="28">
        <v>12148.36</v>
      </c>
      <c r="D2216" s="13"/>
    </row>
    <row r="2217" spans="1:4" ht="12.75">
      <c r="A2217" s="5"/>
      <c r="B2217" s="22" t="s">
        <v>40</v>
      </c>
      <c r="C2217" s="28">
        <v>15231.47</v>
      </c>
      <c r="D2217" s="13"/>
    </row>
    <row r="2218" spans="1:4" ht="12.75">
      <c r="A2218" s="5"/>
      <c r="B2218" s="29" t="s">
        <v>11</v>
      </c>
      <c r="C2218" s="30">
        <f>C2217-C2216</f>
        <v>3083.1099999999988</v>
      </c>
      <c r="D2218" s="13"/>
    </row>
    <row r="2219" spans="1:4" ht="12.75">
      <c r="A2219" s="5"/>
      <c r="B2219" s="27" t="s">
        <v>41</v>
      </c>
      <c r="C2219" s="28">
        <v>13477.04</v>
      </c>
      <c r="D2219" s="13"/>
    </row>
    <row r="2220" spans="1:4" ht="12.75">
      <c r="A2220" s="5"/>
      <c r="B2220" s="22" t="s">
        <v>42</v>
      </c>
      <c r="C2220" s="28">
        <v>16834.52</v>
      </c>
      <c r="D2220" s="13"/>
    </row>
    <row r="2221" spans="1:4" ht="12.75">
      <c r="A2221" s="5"/>
      <c r="B2221" s="29" t="s">
        <v>11</v>
      </c>
      <c r="C2221" s="30">
        <f>C2220-C2219</f>
        <v>3357.4799999999996</v>
      </c>
      <c r="D2221" s="13"/>
    </row>
    <row r="2222" spans="1:4" ht="12.75">
      <c r="A2222" s="5"/>
      <c r="B2222" s="27" t="s">
        <v>43</v>
      </c>
      <c r="C2222" s="28">
        <v>15478.5</v>
      </c>
      <c r="D2222" s="13"/>
    </row>
    <row r="2223" spans="1:4" ht="12.75">
      <c r="A2223" s="5"/>
      <c r="B2223" s="22" t="s">
        <v>44</v>
      </c>
      <c r="C2223" s="28">
        <v>14365.89</v>
      </c>
      <c r="D2223" s="13"/>
    </row>
    <row r="2224" spans="1:4" ht="12.75">
      <c r="A2224" s="5"/>
      <c r="B2224" s="29" t="s">
        <v>11</v>
      </c>
      <c r="C2224" s="30">
        <f>C2223-C2222</f>
        <v>-1112.6100000000006</v>
      </c>
      <c r="D2224" s="13"/>
    </row>
    <row r="2225" spans="1:4" ht="12.75">
      <c r="A2225" s="12"/>
      <c r="B2225" s="29" t="s">
        <v>45</v>
      </c>
      <c r="C2225" s="32">
        <f>C2224+C2221+C2218</f>
        <v>5327.979999999998</v>
      </c>
      <c r="D2225" s="13"/>
    </row>
    <row r="2226" spans="1:4" ht="12.75">
      <c r="A2226" s="12"/>
      <c r="B2226" s="12"/>
      <c r="C2226" s="28"/>
      <c r="D2226" s="13"/>
    </row>
    <row r="2227" spans="1:4" ht="12.75">
      <c r="A2227" s="12"/>
      <c r="B2227" s="14" t="s">
        <v>46</v>
      </c>
      <c r="C2227" s="49">
        <v>-180.91</v>
      </c>
      <c r="D2227" s="13"/>
    </row>
    <row r="2228" spans="1:4" ht="12.75">
      <c r="A2228" s="22" t="s">
        <v>27</v>
      </c>
      <c r="B2228" s="22"/>
      <c r="C2228" s="22"/>
      <c r="D2228" s="22"/>
    </row>
    <row r="2230" spans="1:4" ht="12.75">
      <c r="A2230" s="1" t="s">
        <v>0</v>
      </c>
      <c r="B2230" s="1"/>
      <c r="C2230" s="1"/>
      <c r="D2230" s="1"/>
    </row>
    <row r="2231" spans="1:4" ht="12.75">
      <c r="A2231" s="1" t="s">
        <v>1</v>
      </c>
      <c r="B2231" s="1"/>
      <c r="C2231" s="1"/>
      <c r="D2231" s="1"/>
    </row>
    <row r="2232" spans="1:4" ht="12.75">
      <c r="A2232" s="1" t="s">
        <v>146</v>
      </c>
      <c r="B2232" s="1"/>
      <c r="C2232" s="1"/>
      <c r="D2232" s="1"/>
    </row>
    <row r="2233" spans="1:4" ht="12.75" customHeight="1">
      <c r="A2233" s="2"/>
      <c r="B2233" s="2" t="s">
        <v>3</v>
      </c>
      <c r="C2233" s="3" t="s">
        <v>108</v>
      </c>
      <c r="D2233" s="3"/>
    </row>
    <row r="2234" spans="1:4" ht="12.75">
      <c r="A2234" s="2"/>
      <c r="B2234" s="2"/>
      <c r="C2234" s="4" t="s">
        <v>5</v>
      </c>
      <c r="D2234" s="4" t="s">
        <v>6</v>
      </c>
    </row>
    <row r="2235" spans="1:4" ht="12.75">
      <c r="A2235" s="5">
        <v>1</v>
      </c>
      <c r="B2235" s="6" t="s">
        <v>7</v>
      </c>
      <c r="C2235" s="13">
        <v>2065.6</v>
      </c>
      <c r="D2235" s="13"/>
    </row>
    <row r="2236" spans="1:4" ht="12.75">
      <c r="A2236" s="5">
        <v>2</v>
      </c>
      <c r="B2236" s="8" t="s">
        <v>143</v>
      </c>
      <c r="C2236" s="9" t="s">
        <v>3</v>
      </c>
      <c r="D2236" s="9"/>
    </row>
    <row r="2237" spans="1:4" ht="12.75">
      <c r="A2237" s="5"/>
      <c r="B2237" s="20" t="s">
        <v>69</v>
      </c>
      <c r="C2237" s="10">
        <v>562107.05</v>
      </c>
      <c r="D2237" s="10"/>
    </row>
    <row r="2238" spans="1:4" ht="12.75">
      <c r="A2238" s="5"/>
      <c r="B2238" s="27" t="s">
        <v>144</v>
      </c>
      <c r="C2238" s="10">
        <v>540427.27</v>
      </c>
      <c r="D2238" s="10"/>
    </row>
    <row r="2239" spans="1:4" ht="12.75">
      <c r="A2239" s="5"/>
      <c r="B2239" s="27" t="s">
        <v>11</v>
      </c>
      <c r="C2239" s="10">
        <f>C2238-C2237</f>
        <v>-21679.780000000028</v>
      </c>
      <c r="D2239" s="10"/>
    </row>
    <row r="2240" spans="1:3" ht="12.75">
      <c r="A2240" s="5">
        <v>3</v>
      </c>
      <c r="B2240" s="11" t="s">
        <v>12</v>
      </c>
      <c r="C2240" s="1" t="s">
        <v>13</v>
      </c>
    </row>
    <row r="2241" spans="1:4" ht="12.75">
      <c r="A2241" s="12" t="s">
        <v>14</v>
      </c>
      <c r="B2241" s="12"/>
      <c r="C2241" s="13">
        <v>75.88</v>
      </c>
      <c r="D2241" s="1"/>
    </row>
    <row r="2242" spans="1:4" ht="12.75" customHeight="1">
      <c r="A2242" s="14" t="s">
        <v>15</v>
      </c>
      <c r="B2242" s="14"/>
      <c r="C2242" s="7">
        <f>C2243+C2244+C2245</f>
        <v>139.05</v>
      </c>
      <c r="D2242" s="13">
        <f>C2241/2065.6/12*1000</f>
        <v>3.0612574231861607</v>
      </c>
    </row>
    <row r="2243" spans="1:4" ht="12.75">
      <c r="A2243" s="2"/>
      <c r="B2243" s="15" t="s">
        <v>16</v>
      </c>
      <c r="C2243" s="10">
        <v>110.65</v>
      </c>
      <c r="D2243" s="13">
        <f>C2243/2065.6/12*1000</f>
        <v>4.463997547121095</v>
      </c>
    </row>
    <row r="2244" spans="1:4" ht="12.75">
      <c r="A2244" s="2"/>
      <c r="B2244" s="15" t="s">
        <v>17</v>
      </c>
      <c r="C2244" s="39">
        <v>28.4</v>
      </c>
      <c r="D2244" s="13">
        <f>C2244/2065.6/12*1000</f>
        <v>1.1457526465272398</v>
      </c>
    </row>
    <row r="2245" spans="1:4" ht="12.75">
      <c r="A2245" s="18" t="s">
        <v>18</v>
      </c>
      <c r="B2245" s="18"/>
      <c r="C2245" s="17">
        <v>0</v>
      </c>
      <c r="D2245" s="13">
        <f>C2245/2065.6/12*1000</f>
        <v>0</v>
      </c>
    </row>
    <row r="2246" spans="1:4" ht="12.75" customHeight="1">
      <c r="A2246" s="19" t="s">
        <v>19</v>
      </c>
      <c r="B2246" s="19"/>
      <c r="C2246" s="13">
        <f>C2247+C2249+C2248</f>
        <v>158.22</v>
      </c>
      <c r="D2246" s="13">
        <f>C2246/2065.6/12*1000</f>
        <v>6.383133230054221</v>
      </c>
    </row>
    <row r="2247" spans="1:4" ht="12.75">
      <c r="A2247" s="2"/>
      <c r="B2247" s="15" t="s">
        <v>20</v>
      </c>
      <c r="C2247" s="9">
        <v>151.5</v>
      </c>
      <c r="D2247" s="13">
        <f>C2247/2065.6/12*1000</f>
        <v>6.112025561580171</v>
      </c>
    </row>
    <row r="2248" spans="1:4" ht="12.75">
      <c r="A2248" s="2"/>
      <c r="B2248" s="15" t="s">
        <v>21</v>
      </c>
      <c r="C2248" s="10">
        <v>5.72</v>
      </c>
      <c r="D2248" s="13">
        <f>C2248/2065.6/12*1000</f>
        <v>0.23076426542731734</v>
      </c>
    </row>
    <row r="2249" spans="1:4" ht="12.75">
      <c r="A2249" s="2"/>
      <c r="B2249" s="20" t="s">
        <v>22</v>
      </c>
      <c r="C2249" s="10">
        <v>1</v>
      </c>
      <c r="D2249" s="13">
        <f>C2249/2065.6/12*1000</f>
        <v>0.040343403046733804</v>
      </c>
    </row>
    <row r="2250" spans="1:4" ht="12.75">
      <c r="A2250" s="12" t="s">
        <v>23</v>
      </c>
      <c r="B2250" s="12"/>
      <c r="C2250" s="13">
        <v>16.21</v>
      </c>
      <c r="D2250" s="13">
        <f>C2250/2065.6/12*1000</f>
        <v>0.653966563387555</v>
      </c>
    </row>
    <row r="2251" spans="1:4" ht="12.75">
      <c r="A2251" s="21" t="s">
        <v>24</v>
      </c>
      <c r="B2251" s="21"/>
      <c r="C2251" s="1">
        <v>83.64</v>
      </c>
      <c r="D2251" s="13">
        <f>C2251/2065.6/12*1000</f>
        <v>3.374322230828815</v>
      </c>
    </row>
    <row r="2252" spans="1:4" ht="12.75">
      <c r="A2252" s="21"/>
      <c r="B2252" s="40" t="s">
        <v>71</v>
      </c>
      <c r="C2252" s="1">
        <v>35.44</v>
      </c>
      <c r="D2252" s="13">
        <f>C2252/2065.6/12*1000</f>
        <v>1.4297702039762457</v>
      </c>
    </row>
    <row r="2253" spans="1:4" ht="12.75">
      <c r="A2253" s="2"/>
      <c r="B2253" s="11" t="s">
        <v>25</v>
      </c>
      <c r="C2253" s="13">
        <f>C2241+C2242+C2246+C2250+C2251+C2252</f>
        <v>508.43999999999994</v>
      </c>
      <c r="D2253" s="13">
        <f>D2242+D2242+D2246+D2250+D2251+D2252</f>
        <v>17.96370707461916</v>
      </c>
    </row>
    <row r="2254" spans="1:4" ht="12.75">
      <c r="A2254" s="2">
        <v>4</v>
      </c>
      <c r="B2254" s="11" t="s">
        <v>26</v>
      </c>
      <c r="C2254" s="7"/>
      <c r="D2254" s="7"/>
    </row>
    <row r="2255" spans="1:4" ht="12.75">
      <c r="A2255" s="5">
        <v>5</v>
      </c>
      <c r="B2255" s="11" t="s">
        <v>11</v>
      </c>
      <c r="C2255" s="13">
        <f>C2253-C2238/1000</f>
        <v>-31.98727000000008</v>
      </c>
      <c r="D2255" s="13"/>
    </row>
    <row r="2256" spans="1:4" ht="12.75">
      <c r="A2256" s="5"/>
      <c r="B2256" s="11"/>
      <c r="C2256" s="13"/>
      <c r="D2256" s="13"/>
    </row>
    <row r="2257" spans="1:4" ht="12.75">
      <c r="A2257" s="12" t="s">
        <v>38</v>
      </c>
      <c r="B2257" s="12"/>
      <c r="C2257" s="28"/>
      <c r="D2257" s="13"/>
    </row>
    <row r="2258" spans="1:4" ht="12.75">
      <c r="A2258" s="28"/>
      <c r="B2258" s="27" t="s">
        <v>39</v>
      </c>
      <c r="C2258" s="28">
        <v>3717.59</v>
      </c>
      <c r="D2258" s="13"/>
    </row>
    <row r="2259" spans="1:4" ht="12.75">
      <c r="A2259" s="5"/>
      <c r="B2259" s="22" t="s">
        <v>40</v>
      </c>
      <c r="C2259" s="28">
        <v>3936.36</v>
      </c>
      <c r="D2259" s="13"/>
    </row>
    <row r="2260" spans="1:4" ht="12.75">
      <c r="A2260" s="5"/>
      <c r="B2260" s="29" t="s">
        <v>11</v>
      </c>
      <c r="C2260" s="30">
        <f>C2259-C2258</f>
        <v>218.76999999999998</v>
      </c>
      <c r="D2260" s="13"/>
    </row>
    <row r="2261" spans="1:4" ht="12.75">
      <c r="A2261" s="5"/>
      <c r="B2261" s="27" t="s">
        <v>41</v>
      </c>
      <c r="C2261" s="28">
        <v>4089.41</v>
      </c>
      <c r="D2261" s="13"/>
    </row>
    <row r="2262" spans="1:4" ht="12.75">
      <c r="A2262" s="5"/>
      <c r="B2262" s="22" t="s">
        <v>42</v>
      </c>
      <c r="C2262" s="28">
        <v>4334.16</v>
      </c>
      <c r="D2262" s="13"/>
    </row>
    <row r="2263" spans="1:4" ht="12.75">
      <c r="A2263" s="5"/>
      <c r="B2263" s="29" t="s">
        <v>11</v>
      </c>
      <c r="C2263" s="30">
        <f>C2262-C2261</f>
        <v>244.75</v>
      </c>
      <c r="D2263" s="13"/>
    </row>
    <row r="2264" spans="1:4" ht="12.75">
      <c r="A2264" s="5"/>
      <c r="B2264" s="27" t="s">
        <v>43</v>
      </c>
      <c r="C2264" s="28">
        <v>20663.73</v>
      </c>
      <c r="D2264" s="13"/>
    </row>
    <row r="2265" spans="1:4" ht="12.75">
      <c r="A2265" s="5"/>
      <c r="B2265" s="22" t="s">
        <v>44</v>
      </c>
      <c r="C2265" s="28">
        <v>19769.88</v>
      </c>
      <c r="D2265" s="13"/>
    </row>
    <row r="2266" spans="1:4" ht="12.75">
      <c r="A2266" s="5"/>
      <c r="B2266" s="29" t="s">
        <v>11</v>
      </c>
      <c r="C2266" s="30">
        <f>C2265-C2264</f>
        <v>-893.8499999999985</v>
      </c>
      <c r="D2266" s="13"/>
    </row>
    <row r="2267" spans="1:4" ht="12.75">
      <c r="A2267" s="12"/>
      <c r="B2267" s="29" t="s">
        <v>45</v>
      </c>
      <c r="C2267" s="32">
        <f>C2266+C2263+C2260</f>
        <v>-430.32999999999856</v>
      </c>
      <c r="D2267" s="13"/>
    </row>
    <row r="2268" spans="1:4" ht="12.75">
      <c r="A2268" s="12"/>
      <c r="B2268" s="12"/>
      <c r="C2268" s="28"/>
      <c r="D2268" s="13"/>
    </row>
    <row r="2269" spans="1:4" ht="12.75">
      <c r="A2269" s="12"/>
      <c r="B2269" s="14" t="s">
        <v>46</v>
      </c>
      <c r="C2269" s="42">
        <v>-31.56</v>
      </c>
      <c r="D2269" s="13"/>
    </row>
    <row r="2270" spans="1:4" ht="12.75">
      <c r="A2270" s="22" t="s">
        <v>27</v>
      </c>
      <c r="B2270" s="22"/>
      <c r="C2270" s="22"/>
      <c r="D2270" s="22"/>
    </row>
    <row r="2272" spans="1:4" ht="12.75">
      <c r="A2272" s="1" t="s">
        <v>0</v>
      </c>
      <c r="B2272" s="1"/>
      <c r="C2272" s="1"/>
      <c r="D2272" s="1"/>
    </row>
    <row r="2273" spans="1:4" ht="12.75">
      <c r="A2273" s="1" t="s">
        <v>28</v>
      </c>
      <c r="B2273" s="1"/>
      <c r="C2273" s="1"/>
      <c r="D2273" s="1"/>
    </row>
    <row r="2274" spans="1:4" ht="12.75">
      <c r="A2274" s="1" t="s">
        <v>147</v>
      </c>
      <c r="B2274" s="1"/>
      <c r="C2274" s="1"/>
      <c r="D2274" s="1"/>
    </row>
    <row r="2275" spans="1:4" ht="12.75" customHeight="1">
      <c r="A2275" s="2"/>
      <c r="B2275" s="2" t="s">
        <v>3</v>
      </c>
      <c r="C2275" s="3" t="s">
        <v>108</v>
      </c>
      <c r="D2275" s="3"/>
    </row>
    <row r="2276" spans="1:4" ht="12.75">
      <c r="A2276" s="2"/>
      <c r="B2276" s="2"/>
      <c r="C2276" s="4" t="s">
        <v>5</v>
      </c>
      <c r="D2276" s="4" t="s">
        <v>6</v>
      </c>
    </row>
    <row r="2277" spans="1:4" ht="12.75">
      <c r="A2277" s="5">
        <v>1</v>
      </c>
      <c r="B2277" s="6" t="s">
        <v>7</v>
      </c>
      <c r="C2277" s="13">
        <v>2035</v>
      </c>
      <c r="D2277" s="13"/>
    </row>
    <row r="2278" spans="1:4" ht="12.75">
      <c r="A2278" s="5">
        <v>2</v>
      </c>
      <c r="B2278" s="8" t="s">
        <v>143</v>
      </c>
      <c r="C2278" s="9" t="s">
        <v>3</v>
      </c>
      <c r="D2278" s="9"/>
    </row>
    <row r="2279" spans="1:4" ht="12.75">
      <c r="A2279" s="5"/>
      <c r="B2279" s="20" t="s">
        <v>69</v>
      </c>
      <c r="C2279" s="10">
        <v>527051.11</v>
      </c>
      <c r="D2279" s="10"/>
    </row>
    <row r="2280" spans="1:4" ht="12.75">
      <c r="A2280" s="5"/>
      <c r="B2280" s="27" t="s">
        <v>144</v>
      </c>
      <c r="C2280" s="10">
        <v>471317.85</v>
      </c>
      <c r="D2280" s="10"/>
    </row>
    <row r="2281" spans="1:4" ht="12.75">
      <c r="A2281" s="5"/>
      <c r="B2281" s="27" t="s">
        <v>11</v>
      </c>
      <c r="C2281" s="10">
        <f>C2280-C2279</f>
        <v>-55733.26000000001</v>
      </c>
      <c r="D2281" s="10"/>
    </row>
    <row r="2282" spans="1:4" ht="12.75">
      <c r="A2282" s="5">
        <v>3</v>
      </c>
      <c r="B2282" s="11" t="s">
        <v>12</v>
      </c>
      <c r="C2282" s="1" t="s">
        <v>13</v>
      </c>
      <c r="D2282" s="1"/>
    </row>
    <row r="2283" spans="1:4" ht="12.75">
      <c r="A2283" s="12" t="s">
        <v>14</v>
      </c>
      <c r="B2283" s="12"/>
      <c r="C2283" s="13">
        <v>71.15</v>
      </c>
      <c r="D2283" s="13">
        <f>C2283/2035/12*1000</f>
        <v>2.9135954135954143</v>
      </c>
    </row>
    <row r="2284" spans="1:4" ht="12.75" customHeight="1">
      <c r="A2284" s="14" t="s">
        <v>15</v>
      </c>
      <c r="B2284" s="14"/>
      <c r="C2284" s="7">
        <f>C2285+C2286+C2287</f>
        <v>143.59</v>
      </c>
      <c r="D2284" s="13">
        <f>C2284/2035/12*1000</f>
        <v>5.8800163800163805</v>
      </c>
    </row>
    <row r="2285" spans="1:4" ht="12.75">
      <c r="A2285" s="2"/>
      <c r="B2285" s="15" t="s">
        <v>16</v>
      </c>
      <c r="C2285" s="10">
        <v>109.09</v>
      </c>
      <c r="D2285" s="13">
        <f>C2285/2035/12*1000</f>
        <v>4.467239967239967</v>
      </c>
    </row>
    <row r="2286" spans="1:4" ht="12.75">
      <c r="A2286" s="2"/>
      <c r="B2286" s="15" t="s">
        <v>17</v>
      </c>
      <c r="C2286" s="39">
        <v>34.5</v>
      </c>
      <c r="D2286" s="13">
        <f>C2286/2035/12*1000</f>
        <v>1.4127764127764129</v>
      </c>
    </row>
    <row r="2287" spans="1:4" ht="12.75">
      <c r="A2287" s="18" t="s">
        <v>18</v>
      </c>
      <c r="B2287" s="18"/>
      <c r="C2287" s="17">
        <v>0</v>
      </c>
      <c r="D2287" s="13">
        <f>C2287/2035/12*1000</f>
        <v>0</v>
      </c>
    </row>
    <row r="2288" spans="1:4" ht="12.75" customHeight="1">
      <c r="A2288" s="19" t="s">
        <v>19</v>
      </c>
      <c r="B2288" s="19"/>
      <c r="C2288" s="13">
        <f>C2289+C2291+C2290</f>
        <v>149.1</v>
      </c>
      <c r="D2288" s="13">
        <f>C2288/2035/12*1000</f>
        <v>6.105651105651106</v>
      </c>
    </row>
    <row r="2289" spans="1:4" ht="12.75">
      <c r="A2289" s="2"/>
      <c r="B2289" s="15" t="s">
        <v>20</v>
      </c>
      <c r="C2289" s="9">
        <v>144.1</v>
      </c>
      <c r="D2289" s="13">
        <f>C2289/2035/12*1000</f>
        <v>5.900900900900901</v>
      </c>
    </row>
    <row r="2290" spans="1:4" ht="12.75">
      <c r="A2290" s="2"/>
      <c r="B2290" s="15" t="s">
        <v>21</v>
      </c>
      <c r="C2290" s="10">
        <v>4.8</v>
      </c>
      <c r="D2290" s="13">
        <f>C2290/2035/12*1000</f>
        <v>0.19656019656019655</v>
      </c>
    </row>
    <row r="2291" spans="1:4" ht="12.75">
      <c r="A2291" s="2"/>
      <c r="B2291" s="20" t="s">
        <v>22</v>
      </c>
      <c r="C2291" s="10">
        <v>0.2</v>
      </c>
      <c r="D2291" s="13">
        <f>C2291/2035/12*1000</f>
        <v>0.00819000819000819</v>
      </c>
    </row>
    <row r="2292" spans="1:4" ht="12.75">
      <c r="A2292" s="12" t="s">
        <v>23</v>
      </c>
      <c r="B2292" s="12"/>
      <c r="C2292" s="13">
        <v>14.14</v>
      </c>
      <c r="D2292" s="13">
        <f>C2292/2035/12*1000</f>
        <v>0.5790335790335791</v>
      </c>
    </row>
    <row r="2293" spans="1:4" ht="12.75">
      <c r="A2293" s="21" t="s">
        <v>24</v>
      </c>
      <c r="B2293" s="21"/>
      <c r="C2293" s="1">
        <v>82.35</v>
      </c>
      <c r="D2293" s="13">
        <f>C2293/2035/12*1000</f>
        <v>3.372235872235872</v>
      </c>
    </row>
    <row r="2294" spans="1:4" ht="12.75">
      <c r="A2294" s="21"/>
      <c r="B2294" s="40" t="s">
        <v>71</v>
      </c>
      <c r="C2294" s="1">
        <v>26.96</v>
      </c>
      <c r="D2294" s="13">
        <f>C2294/2035/12*1000</f>
        <v>1.104013104013104</v>
      </c>
    </row>
    <row r="2295" spans="1:4" ht="12.75">
      <c r="A2295" s="2"/>
      <c r="B2295" s="11" t="s">
        <v>25</v>
      </c>
      <c r="C2295" s="7">
        <f>C2283+C2284+C2288+C2292+C2293+C2294</f>
        <v>487.29</v>
      </c>
      <c r="D2295" s="13">
        <f>D2283+D2284+D2288+D2292+D2293+D2294</f>
        <v>19.954545454545453</v>
      </c>
    </row>
    <row r="2296" spans="1:4" ht="12.75">
      <c r="A2296" s="2">
        <v>4</v>
      </c>
      <c r="B2296" s="11" t="s">
        <v>26</v>
      </c>
      <c r="C2296" s="7"/>
      <c r="D2296" s="7"/>
    </row>
    <row r="2297" spans="1:4" ht="12.75">
      <c r="A2297" s="5">
        <v>5</v>
      </c>
      <c r="B2297" s="11" t="s">
        <v>11</v>
      </c>
      <c r="C2297" s="13">
        <f>C2295-C2280/1000</f>
        <v>15.972150000000056</v>
      </c>
      <c r="D2297" s="13"/>
    </row>
    <row r="2298" spans="1:4" ht="12.75">
      <c r="A2298" s="5"/>
      <c r="B2298" s="11"/>
      <c r="C2298" s="13"/>
      <c r="D2298" s="13"/>
    </row>
    <row r="2299" spans="1:4" ht="12.75">
      <c r="A2299" s="12" t="s">
        <v>38</v>
      </c>
      <c r="B2299" s="12"/>
      <c r="C2299" s="28"/>
      <c r="D2299" s="13"/>
    </row>
    <row r="2300" spans="1:4" ht="12.75">
      <c r="A2300" s="28"/>
      <c r="B2300" s="27" t="s">
        <v>39</v>
      </c>
      <c r="C2300" s="28">
        <v>3924.18</v>
      </c>
      <c r="D2300" s="13"/>
    </row>
    <row r="2301" spans="1:4" ht="12.75">
      <c r="A2301" s="5"/>
      <c r="B2301" s="22" t="s">
        <v>40</v>
      </c>
      <c r="C2301" s="28">
        <v>2894.47</v>
      </c>
      <c r="D2301" s="13"/>
    </row>
    <row r="2302" spans="1:4" ht="12.75">
      <c r="A2302" s="5"/>
      <c r="B2302" s="29" t="s">
        <v>11</v>
      </c>
      <c r="C2302" s="30">
        <f>C2301-C2300</f>
        <v>-1029.71</v>
      </c>
      <c r="D2302" s="13"/>
    </row>
    <row r="2303" spans="1:4" ht="12.75">
      <c r="A2303" s="5"/>
      <c r="B2303" s="27" t="s">
        <v>41</v>
      </c>
      <c r="C2303" s="28">
        <v>3944.1</v>
      </c>
      <c r="D2303" s="13"/>
    </row>
    <row r="2304" spans="1:4" ht="12.75">
      <c r="A2304" s="5"/>
      <c r="B2304" s="22" t="s">
        <v>42</v>
      </c>
      <c r="C2304" s="28">
        <v>3187.52</v>
      </c>
      <c r="D2304" s="13"/>
    </row>
    <row r="2305" spans="1:4" ht="12.75">
      <c r="A2305" s="5"/>
      <c r="B2305" s="29" t="s">
        <v>11</v>
      </c>
      <c r="C2305" s="30">
        <f>C2304-C2303</f>
        <v>-756.5799999999999</v>
      </c>
      <c r="D2305" s="13"/>
    </row>
    <row r="2306" spans="1:4" ht="12.75">
      <c r="A2306" s="5"/>
      <c r="B2306" s="27" t="s">
        <v>43</v>
      </c>
      <c r="C2306" s="28">
        <v>6103.46</v>
      </c>
      <c r="D2306" s="13"/>
    </row>
    <row r="2307" spans="1:4" ht="12.75">
      <c r="A2307" s="5"/>
      <c r="B2307" s="22" t="s">
        <v>44</v>
      </c>
      <c r="C2307" s="28">
        <v>6205.89</v>
      </c>
      <c r="D2307" s="13"/>
    </row>
    <row r="2308" spans="1:4" ht="12.75">
      <c r="A2308" s="5"/>
      <c r="B2308" s="29" t="s">
        <v>11</v>
      </c>
      <c r="C2308" s="30">
        <f>C2307-C2306</f>
        <v>102.43000000000029</v>
      </c>
      <c r="D2308" s="13"/>
    </row>
    <row r="2309" spans="1:4" ht="12.75">
      <c r="A2309" s="12"/>
      <c r="B2309" s="29" t="s">
        <v>45</v>
      </c>
      <c r="C2309" s="32">
        <f>C2308+C2305+C2302</f>
        <v>-1683.8599999999997</v>
      </c>
      <c r="D2309" s="13"/>
    </row>
    <row r="2310" spans="1:4" ht="12.75">
      <c r="A2310" s="12"/>
      <c r="B2310" s="12"/>
      <c r="C2310" s="28"/>
      <c r="D2310" s="13"/>
    </row>
    <row r="2311" spans="1:4" ht="12.75">
      <c r="A2311" s="12"/>
      <c r="B2311" s="14" t="s">
        <v>49</v>
      </c>
      <c r="C2311" s="42">
        <v>17.65</v>
      </c>
      <c r="D2311" s="13"/>
    </row>
    <row r="2312" spans="1:4" ht="12.75">
      <c r="A2312" s="22" t="s">
        <v>27</v>
      </c>
      <c r="B2312" s="22"/>
      <c r="C2312" s="22"/>
      <c r="D2312" s="22"/>
    </row>
    <row r="2314" spans="1:4" ht="12.75">
      <c r="A2314" s="1" t="s">
        <v>0</v>
      </c>
      <c r="B2314" s="1"/>
      <c r="C2314" s="1"/>
      <c r="D2314" s="1"/>
    </row>
    <row r="2315" spans="1:4" ht="12.75">
      <c r="A2315" s="1" t="s">
        <v>28</v>
      </c>
      <c r="B2315" s="1"/>
      <c r="C2315" s="1"/>
      <c r="D2315" s="1"/>
    </row>
    <row r="2316" spans="1:4" ht="12.75">
      <c r="A2316" s="1" t="s">
        <v>148</v>
      </c>
      <c r="B2316" s="1"/>
      <c r="C2316" s="1"/>
      <c r="D2316" s="1"/>
    </row>
    <row r="2317" spans="1:4" ht="12.75" customHeight="1">
      <c r="A2317" s="2"/>
      <c r="B2317" s="2" t="s">
        <v>3</v>
      </c>
      <c r="C2317" s="3" t="s">
        <v>108</v>
      </c>
      <c r="D2317" s="3"/>
    </row>
    <row r="2318" spans="1:4" ht="12.75">
      <c r="A2318" s="2"/>
      <c r="B2318" s="2"/>
      <c r="C2318" s="4" t="s">
        <v>5</v>
      </c>
      <c r="D2318" s="4" t="s">
        <v>6</v>
      </c>
    </row>
    <row r="2319" spans="1:4" ht="12.75">
      <c r="A2319" s="5">
        <v>1</v>
      </c>
      <c r="B2319" s="6" t="s">
        <v>7</v>
      </c>
      <c r="C2319" s="13">
        <v>1758.8</v>
      </c>
      <c r="D2319" s="13"/>
    </row>
    <row r="2320" spans="1:4" ht="12.75">
      <c r="A2320" s="5">
        <v>2</v>
      </c>
      <c r="B2320" s="8" t="s">
        <v>34</v>
      </c>
      <c r="C2320" s="9" t="s">
        <v>3</v>
      </c>
      <c r="D2320" s="9"/>
    </row>
    <row r="2321" spans="1:4" ht="12.75">
      <c r="A2321" s="5"/>
      <c r="B2321" s="20" t="s">
        <v>69</v>
      </c>
      <c r="C2321" s="10">
        <v>378105.04</v>
      </c>
      <c r="D2321" s="10"/>
    </row>
    <row r="2322" spans="1:4" ht="12.75">
      <c r="A2322" s="5"/>
      <c r="B2322" s="27" t="s">
        <v>144</v>
      </c>
      <c r="C2322" s="10">
        <v>382694.94</v>
      </c>
      <c r="D2322" s="10"/>
    </row>
    <row r="2323" spans="1:4" ht="12.75">
      <c r="A2323" s="5"/>
      <c r="B2323" s="27" t="s">
        <v>11</v>
      </c>
      <c r="C2323" s="10">
        <f>C2322-C2321</f>
        <v>4589.900000000023</v>
      </c>
      <c r="D2323" s="10"/>
    </row>
    <row r="2324" spans="1:4" ht="12.75">
      <c r="A2324" s="5">
        <v>3</v>
      </c>
      <c r="B2324" s="11" t="s">
        <v>12</v>
      </c>
      <c r="C2324" s="1" t="s">
        <v>13</v>
      </c>
      <c r="D2324" s="1"/>
    </row>
    <row r="2325" spans="1:4" ht="12.75">
      <c r="A2325" s="12" t="s">
        <v>14</v>
      </c>
      <c r="B2325" s="12"/>
      <c r="C2325" s="13">
        <v>51.04</v>
      </c>
      <c r="D2325" s="13">
        <f>C2325/1758.8/12*1000</f>
        <v>2.4183155181563185</v>
      </c>
    </row>
    <row r="2326" spans="1:4" ht="12.75" customHeight="1">
      <c r="A2326" s="14" t="s">
        <v>15</v>
      </c>
      <c r="B2326" s="14"/>
      <c r="C2326" s="7">
        <f>C2327+C2328+C2329</f>
        <v>117.23</v>
      </c>
      <c r="D2326" s="13">
        <f>C2326/1758.8/12*1000</f>
        <v>5.554450003790463</v>
      </c>
    </row>
    <row r="2327" spans="1:4" ht="12.75">
      <c r="A2327" s="2"/>
      <c r="B2327" s="15" t="s">
        <v>16</v>
      </c>
      <c r="C2327" s="10">
        <v>96.23</v>
      </c>
      <c r="D2327" s="13">
        <f>C2327/1758.8/12*1000</f>
        <v>4.559453415207339</v>
      </c>
    </row>
    <row r="2328" spans="1:4" ht="12.75">
      <c r="A2328" s="2"/>
      <c r="B2328" s="15" t="s">
        <v>17</v>
      </c>
      <c r="C2328" s="39">
        <v>21</v>
      </c>
      <c r="D2328" s="13">
        <f>C2328/1758.8/12*1000</f>
        <v>0.9949965885831249</v>
      </c>
    </row>
    <row r="2329" spans="1:4" ht="12.75">
      <c r="A2329" s="18" t="s">
        <v>18</v>
      </c>
      <c r="B2329" s="18"/>
      <c r="C2329" s="17">
        <v>0</v>
      </c>
      <c r="D2329" s="13">
        <f>C2329/1758.8/12*1000</f>
        <v>0</v>
      </c>
    </row>
    <row r="2330" spans="1:4" ht="12.75" customHeight="1">
      <c r="A2330" s="19" t="s">
        <v>19</v>
      </c>
      <c r="B2330" s="19"/>
      <c r="C2330" s="13">
        <f>C2331+C2333+C2332</f>
        <v>126.11</v>
      </c>
      <c r="D2330" s="13">
        <f>C2330/1758.8/12*1000</f>
        <v>5.9751914183913275</v>
      </c>
    </row>
    <row r="2331" spans="1:4" ht="12.75">
      <c r="A2331" s="2"/>
      <c r="B2331" s="15" t="s">
        <v>20</v>
      </c>
      <c r="C2331" s="9">
        <v>121.6</v>
      </c>
      <c r="D2331" s="13">
        <f>C2331/1758.8/12*1000</f>
        <v>5.761504055795618</v>
      </c>
    </row>
    <row r="2332" spans="1:4" ht="12.75">
      <c r="A2332" s="2"/>
      <c r="B2332" s="15" t="s">
        <v>21</v>
      </c>
      <c r="C2332" s="10">
        <v>3.65</v>
      </c>
      <c r="D2332" s="13">
        <f>C2332/1758.8/12*1000</f>
        <v>0.1729398832537336</v>
      </c>
    </row>
    <row r="2333" spans="1:4" ht="12.75">
      <c r="A2333" s="2"/>
      <c r="B2333" s="20" t="s">
        <v>22</v>
      </c>
      <c r="C2333" s="10">
        <v>0.86</v>
      </c>
      <c r="D2333" s="13">
        <f>C2333/1758.8/12*1000</f>
        <v>0.04074747934197559</v>
      </c>
    </row>
    <row r="2334" spans="1:4" ht="12.75">
      <c r="A2334" s="12" t="s">
        <v>23</v>
      </c>
      <c r="B2334" s="12"/>
      <c r="C2334" s="13">
        <v>11.48</v>
      </c>
      <c r="D2334" s="13">
        <f>C2334/1758.8/12*1000</f>
        <v>0.5439314684254417</v>
      </c>
    </row>
    <row r="2335" spans="1:4" ht="12.75">
      <c r="A2335" s="21" t="s">
        <v>24</v>
      </c>
      <c r="B2335" s="21"/>
      <c r="C2335" s="1">
        <v>71.26</v>
      </c>
      <c r="D2335" s="13">
        <f>C2335/1758.8/12*1000</f>
        <v>3.376355090592071</v>
      </c>
    </row>
    <row r="2336" spans="1:4" ht="12.75">
      <c r="A2336" s="2"/>
      <c r="B2336" s="11" t="s">
        <v>25</v>
      </c>
      <c r="C2336" s="7">
        <f>C2325+C2326+C2330+C2334+C2335</f>
        <v>377.12</v>
      </c>
      <c r="D2336" s="13">
        <f>D2325+D2326+D2330+D2334+D2335</f>
        <v>17.86824349935562</v>
      </c>
    </row>
    <row r="2337" spans="1:4" ht="12.75">
      <c r="A2337" s="2">
        <v>4</v>
      </c>
      <c r="B2337" s="11" t="s">
        <v>26</v>
      </c>
      <c r="C2337" s="7"/>
      <c r="D2337" s="7"/>
    </row>
    <row r="2338" spans="1:4" ht="12.75">
      <c r="A2338" s="5">
        <v>5</v>
      </c>
      <c r="B2338" s="11" t="s">
        <v>11</v>
      </c>
      <c r="C2338" s="13">
        <f>C2336-C2322/1000</f>
        <v>-5.57493999999997</v>
      </c>
      <c r="D2338" s="13"/>
    </row>
    <row r="2339" spans="1:4" ht="12.75">
      <c r="A2339" s="5"/>
      <c r="B2339" s="11"/>
      <c r="C2339" s="13"/>
      <c r="D2339" s="13"/>
    </row>
    <row r="2340" spans="1:4" ht="12.75">
      <c r="A2340" s="12" t="s">
        <v>38</v>
      </c>
      <c r="B2340" s="12"/>
      <c r="C2340" s="28" t="s">
        <v>5</v>
      </c>
      <c r="D2340" s="13"/>
    </row>
    <row r="2341" spans="1:4" ht="12.75">
      <c r="A2341" s="28"/>
      <c r="B2341" s="27" t="s">
        <v>39</v>
      </c>
      <c r="C2341" s="28">
        <v>10242.54</v>
      </c>
      <c r="D2341" s="13"/>
    </row>
    <row r="2342" spans="1:4" ht="12.75">
      <c r="A2342" s="5"/>
      <c r="B2342" s="22" t="s">
        <v>40</v>
      </c>
      <c r="C2342" s="28">
        <v>10683.68</v>
      </c>
      <c r="D2342" s="13"/>
    </row>
    <row r="2343" spans="1:4" ht="12.75">
      <c r="A2343" s="5"/>
      <c r="B2343" s="29" t="s">
        <v>11</v>
      </c>
      <c r="C2343" s="32">
        <f>C2342-C2341</f>
        <v>441.1399999999994</v>
      </c>
      <c r="D2343" s="13"/>
    </row>
    <row r="2344" spans="1:4" ht="12.75">
      <c r="A2344" s="5"/>
      <c r="B2344" s="27" t="s">
        <v>41</v>
      </c>
      <c r="C2344" s="28">
        <v>11304.42</v>
      </c>
      <c r="D2344" s="13"/>
    </row>
    <row r="2345" spans="1:4" ht="12.75">
      <c r="A2345" s="5"/>
      <c r="B2345" s="22" t="s">
        <v>42</v>
      </c>
      <c r="C2345" s="28">
        <v>11789.38</v>
      </c>
      <c r="D2345" s="13"/>
    </row>
    <row r="2346" spans="1:4" ht="12.75">
      <c r="A2346" s="5"/>
      <c r="B2346" s="29" t="s">
        <v>11</v>
      </c>
      <c r="C2346" s="32">
        <f>C2345-C2344</f>
        <v>484.9599999999991</v>
      </c>
      <c r="D2346" s="13"/>
    </row>
    <row r="2347" spans="1:4" ht="12.75">
      <c r="A2347" s="5"/>
      <c r="B2347" s="27" t="s">
        <v>43</v>
      </c>
      <c r="C2347" s="28">
        <v>35583.35</v>
      </c>
      <c r="D2347" s="13"/>
    </row>
    <row r="2348" spans="1:4" ht="12.75">
      <c r="A2348" s="5"/>
      <c r="B2348" s="22" t="s">
        <v>44</v>
      </c>
      <c r="C2348" s="28">
        <v>35410.58</v>
      </c>
      <c r="D2348" s="13"/>
    </row>
    <row r="2349" spans="1:4" ht="12.75">
      <c r="A2349" s="5"/>
      <c r="B2349" s="29" t="s">
        <v>11</v>
      </c>
      <c r="C2349" s="32">
        <f>C2348-C2347</f>
        <v>-172.7699999999968</v>
      </c>
      <c r="D2349" s="13"/>
    </row>
    <row r="2350" spans="1:4" ht="12.75">
      <c r="A2350" s="12"/>
      <c r="B2350" s="29" t="s">
        <v>45</v>
      </c>
      <c r="C2350" s="32">
        <f>C2343+C2346+C2349</f>
        <v>753.3300000000017</v>
      </c>
      <c r="D2350" s="13"/>
    </row>
    <row r="2351" spans="1:4" ht="12.75">
      <c r="A2351" s="12"/>
      <c r="B2351" s="12"/>
      <c r="C2351" s="28"/>
      <c r="D2351" s="13"/>
    </row>
    <row r="2352" spans="1:4" ht="12.75">
      <c r="A2352" s="12"/>
      <c r="B2352" s="14" t="s">
        <v>46</v>
      </c>
      <c r="C2352" s="33">
        <v>-6.32</v>
      </c>
      <c r="D2352" s="13"/>
    </row>
    <row r="2353" spans="1:4" ht="12.75">
      <c r="A2353" s="22" t="s">
        <v>27</v>
      </c>
      <c r="B2353" s="22"/>
      <c r="C2353" s="22"/>
      <c r="D2353" s="22"/>
    </row>
    <row r="2354" spans="1:2" ht="12.75">
      <c r="A2354" s="25"/>
      <c r="B2354" s="25"/>
    </row>
    <row r="2355" spans="1:2" ht="12.75">
      <c r="A2355" s="25"/>
      <c r="B2355" s="25"/>
    </row>
    <row r="2356" spans="1:4" ht="12.75">
      <c r="A2356" s="1" t="s">
        <v>0</v>
      </c>
      <c r="B2356" s="1"/>
      <c r="C2356" s="1"/>
      <c r="D2356" s="1"/>
    </row>
    <row r="2357" spans="1:4" ht="12.75">
      <c r="A2357" s="1" t="s">
        <v>28</v>
      </c>
      <c r="B2357" s="1"/>
      <c r="C2357" s="1"/>
      <c r="D2357" s="1"/>
    </row>
    <row r="2358" spans="1:4" ht="12.75">
      <c r="A2358" s="1" t="s">
        <v>149</v>
      </c>
      <c r="B2358" s="1"/>
      <c r="C2358" s="1"/>
      <c r="D2358" s="1"/>
    </row>
    <row r="2359" spans="1:4" ht="12.75" customHeight="1">
      <c r="A2359" s="2"/>
      <c r="B2359" s="2" t="s">
        <v>3</v>
      </c>
      <c r="C2359" s="3" t="s">
        <v>108</v>
      </c>
      <c r="D2359" s="3"/>
    </row>
    <row r="2360" spans="1:4" ht="12.75">
      <c r="A2360" s="2"/>
      <c r="B2360" s="2"/>
      <c r="C2360" s="4" t="s">
        <v>5</v>
      </c>
      <c r="D2360" s="4" t="s">
        <v>6</v>
      </c>
    </row>
    <row r="2361" spans="1:4" ht="12.75">
      <c r="A2361" s="5">
        <v>1</v>
      </c>
      <c r="B2361" s="6" t="s">
        <v>7</v>
      </c>
      <c r="C2361" s="13">
        <v>1177.6</v>
      </c>
      <c r="D2361" s="13"/>
    </row>
    <row r="2362" spans="1:4" ht="12.75">
      <c r="A2362" s="5">
        <v>2</v>
      </c>
      <c r="B2362" s="8" t="s">
        <v>56</v>
      </c>
      <c r="C2362" s="9" t="s">
        <v>3</v>
      </c>
      <c r="D2362" s="9"/>
    </row>
    <row r="2363" spans="1:4" ht="12.75">
      <c r="A2363" s="5"/>
      <c r="B2363" s="27" t="s">
        <v>150</v>
      </c>
      <c r="C2363" s="10">
        <v>337623.76</v>
      </c>
      <c r="D2363" s="10"/>
    </row>
    <row r="2364" spans="1:4" ht="12.75">
      <c r="A2364" s="5"/>
      <c r="B2364" s="27" t="s">
        <v>151</v>
      </c>
      <c r="C2364" s="10">
        <v>366029.86</v>
      </c>
      <c r="D2364" s="10"/>
    </row>
    <row r="2365" spans="1:4" ht="12.75">
      <c r="A2365" s="5"/>
      <c r="B2365" s="2" t="s">
        <v>11</v>
      </c>
      <c r="C2365" s="10">
        <f>C2364-C2363</f>
        <v>28406.099999999977</v>
      </c>
      <c r="D2365" s="10"/>
    </row>
    <row r="2366" spans="1:4" ht="12.75">
      <c r="A2366" s="5">
        <v>3</v>
      </c>
      <c r="B2366" s="11" t="s">
        <v>12</v>
      </c>
      <c r="C2366" s="1" t="s">
        <v>13</v>
      </c>
      <c r="D2366" s="1"/>
    </row>
    <row r="2367" spans="1:4" ht="12.75">
      <c r="A2367" s="12" t="s">
        <v>14</v>
      </c>
      <c r="B2367" s="12"/>
      <c r="C2367" s="13">
        <v>45.58</v>
      </c>
      <c r="D2367" s="13">
        <f>C2367/1177.6/12*1000</f>
        <v>3.2254868659420293</v>
      </c>
    </row>
    <row r="2368" spans="1:4" ht="12.75" customHeight="1">
      <c r="A2368" s="14" t="s">
        <v>15</v>
      </c>
      <c r="B2368" s="14"/>
      <c r="C2368" s="7">
        <f>C2369+C2370+C2371</f>
        <v>536.26</v>
      </c>
      <c r="D2368" s="13">
        <f>C2368/1177.6/12*1000</f>
        <v>37.948652626811594</v>
      </c>
    </row>
    <row r="2369" spans="1:4" ht="12.75">
      <c r="A2369" s="2"/>
      <c r="B2369" s="15" t="s">
        <v>16</v>
      </c>
      <c r="C2369" s="10">
        <v>63.16</v>
      </c>
      <c r="D2369" s="13">
        <f>C2369/1177.6/12*1000</f>
        <v>4.4695425724637685</v>
      </c>
    </row>
    <row r="2370" spans="1:4" ht="12.75">
      <c r="A2370" s="2"/>
      <c r="B2370" s="15" t="s">
        <v>17</v>
      </c>
      <c r="C2370" s="39">
        <v>473.1</v>
      </c>
      <c r="D2370" s="13">
        <f>C2370/1177.6/12*1000</f>
        <v>33.47911005434783</v>
      </c>
    </row>
    <row r="2371" spans="1:4" ht="12.75">
      <c r="A2371" s="18" t="s">
        <v>18</v>
      </c>
      <c r="B2371" s="18"/>
      <c r="C2371" s="17">
        <v>0</v>
      </c>
      <c r="D2371" s="13">
        <f>C2371/1177.6/12*1000</f>
        <v>0</v>
      </c>
    </row>
    <row r="2372" spans="1:4" ht="12.75" customHeight="1">
      <c r="A2372" s="19" t="s">
        <v>19</v>
      </c>
      <c r="B2372" s="19"/>
      <c r="C2372" s="13">
        <f>C2373+C2375+C2374</f>
        <v>0.8300000000000001</v>
      </c>
      <c r="D2372" s="13">
        <f>C2372/1177.6/12*1000</f>
        <v>0.05873528079710146</v>
      </c>
    </row>
    <row r="2373" spans="1:4" ht="12.75">
      <c r="A2373" s="2"/>
      <c r="B2373" s="15" t="s">
        <v>152</v>
      </c>
      <c r="C2373" s="9">
        <v>0</v>
      </c>
      <c r="D2373" s="13">
        <f>C2373/1177.6/12*1000</f>
        <v>0</v>
      </c>
    </row>
    <row r="2374" spans="1:4" ht="12.75">
      <c r="A2374" s="2"/>
      <c r="B2374" s="15" t="s">
        <v>21</v>
      </c>
      <c r="C2374" s="10">
        <v>0.83</v>
      </c>
      <c r="D2374" s="13">
        <f>C2374/1177.6/12*1000</f>
        <v>0.05873528079710146</v>
      </c>
    </row>
    <row r="2375" spans="1:4" ht="12.75">
      <c r="A2375" s="2"/>
      <c r="B2375" s="20" t="s">
        <v>22</v>
      </c>
      <c r="C2375" s="10">
        <v>0</v>
      </c>
      <c r="D2375" s="13">
        <f>C2375/1177.6/12*1000</f>
        <v>0</v>
      </c>
    </row>
    <row r="2376" spans="1:4" ht="12.75">
      <c r="A2376" s="12" t="s">
        <v>23</v>
      </c>
      <c r="B2376" s="12"/>
      <c r="C2376" s="13">
        <v>10.98</v>
      </c>
      <c r="D2376" s="13">
        <f>C2376/1177.6/12*1000</f>
        <v>0.7770040760869565</v>
      </c>
    </row>
    <row r="2377" spans="1:4" ht="12.75">
      <c r="A2377" s="21" t="s">
        <v>52</v>
      </c>
      <c r="B2377" s="21"/>
      <c r="C2377" s="1">
        <v>39.14</v>
      </c>
      <c r="D2377" s="13">
        <f>C2377/1177.6/12*1000</f>
        <v>2.7697576992753628</v>
      </c>
    </row>
    <row r="2378" spans="1:4" ht="12.75">
      <c r="A2378" s="2"/>
      <c r="B2378" s="11" t="s">
        <v>25</v>
      </c>
      <c r="C2378" s="7">
        <f>C2367+C2368+C2372+C2376+C2377</f>
        <v>632.7900000000001</v>
      </c>
      <c r="D2378" s="13">
        <f>D2367+D2368+D2372+D2376+D2377</f>
        <v>44.77963654891304</v>
      </c>
    </row>
    <row r="2379" spans="1:4" ht="12.75">
      <c r="A2379" s="2">
        <v>4</v>
      </c>
      <c r="B2379" s="11" t="s">
        <v>26</v>
      </c>
      <c r="C2379" s="7"/>
      <c r="D2379" s="7"/>
    </row>
    <row r="2380" spans="1:4" ht="12.75">
      <c r="A2380" s="5">
        <v>5</v>
      </c>
      <c r="B2380" s="11" t="s">
        <v>11</v>
      </c>
      <c r="C2380" s="13">
        <f>C2378-C2364/1000</f>
        <v>266.7601400000001</v>
      </c>
      <c r="D2380" s="13"/>
    </row>
    <row r="2381" spans="1:4" ht="12.75">
      <c r="A2381" s="5"/>
      <c r="B2381" s="11"/>
      <c r="C2381" s="13"/>
      <c r="D2381" s="13"/>
    </row>
    <row r="2382" spans="1:4" ht="12.75">
      <c r="A2382" s="22" t="s">
        <v>27</v>
      </c>
      <c r="B2382" s="22"/>
      <c r="C2382" s="22"/>
      <c r="D2382" s="22"/>
    </row>
    <row r="2384" spans="1:4" ht="12.75">
      <c r="A2384" s="1" t="s">
        <v>0</v>
      </c>
      <c r="B2384" s="1"/>
      <c r="C2384" s="1"/>
      <c r="D2384" s="1"/>
    </row>
    <row r="2385" spans="1:4" ht="12.75">
      <c r="A2385" s="1" t="s">
        <v>1</v>
      </c>
      <c r="B2385" s="1"/>
      <c r="C2385" s="1"/>
      <c r="D2385" s="1"/>
    </row>
    <row r="2386" spans="1:4" ht="12.75">
      <c r="A2386" s="1" t="s">
        <v>153</v>
      </c>
      <c r="B2386" s="1"/>
      <c r="C2386" s="1"/>
      <c r="D2386" s="1"/>
    </row>
    <row r="2387" spans="1:4" ht="12.75" customHeight="1">
      <c r="A2387" s="2"/>
      <c r="B2387" s="2" t="s">
        <v>3</v>
      </c>
      <c r="C2387" s="3" t="s">
        <v>108</v>
      </c>
      <c r="D2387" s="3"/>
    </row>
    <row r="2388" spans="1:4" ht="12.75">
      <c r="A2388" s="2"/>
      <c r="B2388" s="2"/>
      <c r="C2388" s="4" t="s">
        <v>5</v>
      </c>
      <c r="D2388" s="4" t="s">
        <v>6</v>
      </c>
    </row>
    <row r="2389" spans="1:4" ht="12.75">
      <c r="A2389" s="5">
        <v>1</v>
      </c>
      <c r="B2389" s="6" t="s">
        <v>7</v>
      </c>
      <c r="C2389" s="13">
        <v>1613.9</v>
      </c>
      <c r="D2389" s="13"/>
    </row>
    <row r="2390" spans="1:4" ht="12.75">
      <c r="A2390" s="5">
        <v>2</v>
      </c>
      <c r="B2390" s="8" t="s">
        <v>154</v>
      </c>
      <c r="C2390" s="9" t="s">
        <v>3</v>
      </c>
      <c r="D2390" s="9"/>
    </row>
    <row r="2391" spans="1:4" ht="12.75">
      <c r="A2391" s="5"/>
      <c r="B2391" s="27" t="s">
        <v>150</v>
      </c>
      <c r="C2391" s="10">
        <v>447082.62</v>
      </c>
      <c r="D2391" s="10"/>
    </row>
    <row r="2392" spans="1:4" ht="12.75">
      <c r="A2392" s="5"/>
      <c r="B2392" s="27" t="s">
        <v>155</v>
      </c>
      <c r="C2392" s="10">
        <v>452450.25</v>
      </c>
      <c r="D2392" s="10"/>
    </row>
    <row r="2393" spans="1:4" ht="12.75">
      <c r="A2393" s="5"/>
      <c r="B2393" s="27" t="s">
        <v>11</v>
      </c>
      <c r="C2393" s="10">
        <f>C2392-C2391</f>
        <v>5367.630000000005</v>
      </c>
      <c r="D2393" s="10"/>
    </row>
    <row r="2394" spans="1:4" ht="12.75">
      <c r="A2394" s="5">
        <v>3</v>
      </c>
      <c r="B2394" s="11" t="s">
        <v>12</v>
      </c>
      <c r="C2394" s="1" t="s">
        <v>13</v>
      </c>
      <c r="D2394" s="1"/>
    </row>
    <row r="2395" spans="1:4" ht="12.75">
      <c r="A2395" s="12" t="s">
        <v>14</v>
      </c>
      <c r="B2395" s="12"/>
      <c r="C2395" s="13">
        <v>60.36</v>
      </c>
      <c r="D2395" s="13">
        <f>C2395/1613.9/12*1000</f>
        <v>3.1166738955325606</v>
      </c>
    </row>
    <row r="2396" spans="1:4" ht="12.75" customHeight="1">
      <c r="A2396" s="14" t="s">
        <v>15</v>
      </c>
      <c r="B2396" s="14"/>
      <c r="C2396" s="7">
        <f>C2397+C2398+C2399</f>
        <v>284.27</v>
      </c>
      <c r="D2396" s="13">
        <f>C2396/1613.9/12*1000</f>
        <v>14.678212198194847</v>
      </c>
    </row>
    <row r="2397" spans="1:4" ht="12.75">
      <c r="A2397" s="2"/>
      <c r="B2397" s="15" t="s">
        <v>16</v>
      </c>
      <c r="C2397" s="10">
        <v>86.54</v>
      </c>
      <c r="D2397" s="13">
        <f>C2397/1613.9/12*1000</f>
        <v>4.468471817749964</v>
      </c>
    </row>
    <row r="2398" spans="1:4" ht="12.75">
      <c r="A2398" s="2"/>
      <c r="B2398" s="15" t="s">
        <v>17</v>
      </c>
      <c r="C2398" s="39">
        <v>197.73</v>
      </c>
      <c r="D2398" s="13">
        <f>C2398/1613.9/12*1000</f>
        <v>10.209740380444885</v>
      </c>
    </row>
    <row r="2399" spans="1:4" ht="12.75">
      <c r="A2399" s="18" t="s">
        <v>18</v>
      </c>
      <c r="B2399" s="18"/>
      <c r="C2399" s="17">
        <v>0</v>
      </c>
      <c r="D2399" s="13">
        <f>C2399/1613.9/12*1000</f>
        <v>0</v>
      </c>
    </row>
    <row r="2400" spans="1:4" ht="12.75" customHeight="1">
      <c r="A2400" s="19" t="s">
        <v>19</v>
      </c>
      <c r="B2400" s="19"/>
      <c r="C2400" s="13">
        <f>C2401+C2403+C2402</f>
        <v>117.33</v>
      </c>
      <c r="D2400" s="13">
        <f>C2400/1613.9/12*1000</f>
        <v>6.058305966912449</v>
      </c>
    </row>
    <row r="2401" spans="1:4" ht="12.75">
      <c r="A2401" s="2"/>
      <c r="B2401" s="15" t="s">
        <v>20</v>
      </c>
      <c r="C2401" s="9">
        <v>116.04</v>
      </c>
      <c r="D2401" s="13">
        <f>C2401/1613.9/12*1000</f>
        <v>5.991697131172935</v>
      </c>
    </row>
    <row r="2402" spans="1:4" ht="12.75">
      <c r="A2402" s="2"/>
      <c r="B2402" s="15" t="s">
        <v>21</v>
      </c>
      <c r="C2402" s="10">
        <v>0.94</v>
      </c>
      <c r="D2402" s="13">
        <f>C2402/1613.9/12*1000</f>
        <v>0.0485366710039862</v>
      </c>
    </row>
    <row r="2403" spans="1:4" ht="12.75">
      <c r="A2403" s="2"/>
      <c r="B2403" s="20" t="s">
        <v>22</v>
      </c>
      <c r="C2403" s="10">
        <v>0.35</v>
      </c>
      <c r="D2403" s="13">
        <f>C2403/1613.9/12*1000</f>
        <v>0.018072164735526777</v>
      </c>
    </row>
    <row r="2404" spans="1:4" ht="12.75">
      <c r="A2404" s="12" t="s">
        <v>23</v>
      </c>
      <c r="B2404" s="12"/>
      <c r="C2404" s="13">
        <v>13.57</v>
      </c>
      <c r="D2404" s="13">
        <f>C2404/1613.9/12*1000</f>
        <v>0.7006836441745667</v>
      </c>
    </row>
    <row r="2405" spans="1:4" ht="12.75">
      <c r="A2405" s="21" t="s">
        <v>24</v>
      </c>
      <c r="B2405" s="21"/>
      <c r="C2405" s="1">
        <v>65.36</v>
      </c>
      <c r="D2405" s="13">
        <f>C2405/1613.9/12*1000</f>
        <v>3.3748476774686575</v>
      </c>
    </row>
    <row r="2406" spans="1:4" ht="12.75">
      <c r="A2406" s="2"/>
      <c r="B2406" s="11" t="s">
        <v>25</v>
      </c>
      <c r="C2406" s="7">
        <f>C2395+C2396+C2400+C2404+C2405</f>
        <v>540.89</v>
      </c>
      <c r="D2406" s="13">
        <f>D2395+D2396+D2400+D2404+D2405</f>
        <v>27.92872338228308</v>
      </c>
    </row>
    <row r="2407" spans="1:4" ht="12.75">
      <c r="A2407" s="2">
        <v>4</v>
      </c>
      <c r="B2407" s="11" t="s">
        <v>26</v>
      </c>
      <c r="C2407" s="7"/>
      <c r="D2407" s="7"/>
    </row>
    <row r="2408" spans="1:4" ht="12.75">
      <c r="A2408" s="5">
        <v>5</v>
      </c>
      <c r="B2408" s="11" t="s">
        <v>11</v>
      </c>
      <c r="C2408" s="13">
        <f>C2406-C2392/1000</f>
        <v>88.43975</v>
      </c>
      <c r="D2408" s="13"/>
    </row>
    <row r="2409" spans="1:4" ht="12.75">
      <c r="A2409" s="5"/>
      <c r="B2409" s="11"/>
      <c r="C2409" s="13"/>
      <c r="D2409" s="13"/>
    </row>
    <row r="2410" spans="1:4" ht="12.75">
      <c r="A2410" s="22" t="s">
        <v>27</v>
      </c>
      <c r="B2410" s="22"/>
      <c r="C2410" s="22"/>
      <c r="D2410" s="22"/>
    </row>
    <row r="2412" spans="1:4" ht="12.75">
      <c r="A2412" s="1" t="s">
        <v>0</v>
      </c>
      <c r="B2412" s="1"/>
      <c r="C2412" s="1"/>
      <c r="D2412" s="1"/>
    </row>
    <row r="2413" spans="1:4" ht="12.75">
      <c r="A2413" s="1" t="s">
        <v>28</v>
      </c>
      <c r="B2413" s="1"/>
      <c r="C2413" s="1"/>
      <c r="D2413" s="1"/>
    </row>
    <row r="2414" spans="1:4" ht="12.75">
      <c r="A2414" s="1" t="s">
        <v>156</v>
      </c>
      <c r="B2414" s="1"/>
      <c r="C2414" s="1"/>
      <c r="D2414" s="1"/>
    </row>
    <row r="2415" spans="1:4" ht="12.75" customHeight="1">
      <c r="A2415" s="2"/>
      <c r="B2415" s="2" t="s">
        <v>3</v>
      </c>
      <c r="C2415" s="3" t="s">
        <v>108</v>
      </c>
      <c r="D2415" s="3"/>
    </row>
    <row r="2416" spans="1:4" ht="12.75">
      <c r="A2416" s="2"/>
      <c r="B2416" s="2"/>
      <c r="C2416" s="4" t="s">
        <v>5</v>
      </c>
      <c r="D2416" s="4" t="s">
        <v>6</v>
      </c>
    </row>
    <row r="2417" spans="1:4" ht="12.75">
      <c r="A2417" s="5">
        <v>1</v>
      </c>
      <c r="B2417" s="6" t="s">
        <v>7</v>
      </c>
      <c r="C2417" s="13">
        <v>955.2</v>
      </c>
      <c r="D2417" s="13"/>
    </row>
    <row r="2418" spans="1:4" ht="12.75">
      <c r="A2418" s="5">
        <v>2</v>
      </c>
      <c r="B2418" s="8" t="s">
        <v>154</v>
      </c>
      <c r="C2418" s="9" t="s">
        <v>3</v>
      </c>
      <c r="D2418" s="9"/>
    </row>
    <row r="2419" spans="1:4" ht="12.75">
      <c r="A2419" s="5"/>
      <c r="B2419" s="27" t="s">
        <v>150</v>
      </c>
      <c r="C2419" s="10">
        <v>247304.8</v>
      </c>
      <c r="D2419" s="10"/>
    </row>
    <row r="2420" spans="1:4" ht="12.75">
      <c r="A2420" s="5"/>
      <c r="B2420" s="27" t="s">
        <v>155</v>
      </c>
      <c r="C2420" s="10">
        <v>259354.67</v>
      </c>
      <c r="D2420" s="10"/>
    </row>
    <row r="2421" spans="1:4" ht="12.75">
      <c r="A2421" s="5"/>
      <c r="B2421" s="27" t="s">
        <v>11</v>
      </c>
      <c r="C2421" s="10">
        <f>C2420-C2419</f>
        <v>12049.870000000024</v>
      </c>
      <c r="D2421" s="10"/>
    </row>
    <row r="2422" spans="1:4" ht="12.75">
      <c r="A2422" s="5">
        <v>3</v>
      </c>
      <c r="B2422" s="11" t="s">
        <v>12</v>
      </c>
      <c r="C2422" s="1" t="s">
        <v>13</v>
      </c>
      <c r="D2422" s="1"/>
    </row>
    <row r="2423" spans="1:4" ht="12.75">
      <c r="A2423" s="12" t="s">
        <v>14</v>
      </c>
      <c r="B2423" s="12"/>
      <c r="C2423" s="13">
        <v>33.39</v>
      </c>
      <c r="D2423" s="13">
        <f>C2423/955.2/12*1000</f>
        <v>2.913002512562814</v>
      </c>
    </row>
    <row r="2424" spans="1:4" ht="12.75" customHeight="1">
      <c r="A2424" s="14" t="s">
        <v>15</v>
      </c>
      <c r="B2424" s="14"/>
      <c r="C2424" s="7">
        <f>C2425+C2426+C2427</f>
        <v>63.169999999999995</v>
      </c>
      <c r="D2424" s="13">
        <f>C2424/955.2/12*1000</f>
        <v>5.511062255723059</v>
      </c>
    </row>
    <row r="2425" spans="1:4" ht="12.75">
      <c r="A2425" s="2"/>
      <c r="B2425" s="15" t="s">
        <v>16</v>
      </c>
      <c r="C2425" s="10">
        <v>51.23</v>
      </c>
      <c r="D2425" s="13">
        <f>C2425/955.2/12*1000</f>
        <v>4.469395589056393</v>
      </c>
    </row>
    <row r="2426" spans="1:4" ht="12.75">
      <c r="A2426" s="2"/>
      <c r="B2426" s="15" t="s">
        <v>17</v>
      </c>
      <c r="C2426" s="39">
        <v>11.94</v>
      </c>
      <c r="D2426" s="13">
        <f>C2426/955.2/12*1000</f>
        <v>1.0416666666666667</v>
      </c>
    </row>
    <row r="2427" spans="1:4" ht="12.75">
      <c r="A2427" s="18" t="s">
        <v>18</v>
      </c>
      <c r="B2427" s="18"/>
      <c r="C2427" s="17">
        <v>0</v>
      </c>
      <c r="D2427" s="13">
        <f>C2427/955.2/12*1000</f>
        <v>0</v>
      </c>
    </row>
    <row r="2428" spans="1:4" ht="12.75" customHeight="1">
      <c r="A2428" s="19" t="s">
        <v>19</v>
      </c>
      <c r="B2428" s="19"/>
      <c r="C2428" s="13">
        <f>C2429+C2431+C2430</f>
        <v>71.42</v>
      </c>
      <c r="D2428" s="13">
        <f>C2428/955.2/12*1000</f>
        <v>6.230806811836963</v>
      </c>
    </row>
    <row r="2429" spans="1:4" ht="12.75">
      <c r="A2429" s="2"/>
      <c r="B2429" s="15" t="s">
        <v>20</v>
      </c>
      <c r="C2429" s="9">
        <v>70.5</v>
      </c>
      <c r="D2429" s="13">
        <f>C2429/955.2/12*1000</f>
        <v>6.150544388609715</v>
      </c>
    </row>
    <row r="2430" spans="1:4" ht="12.75">
      <c r="A2430" s="2"/>
      <c r="B2430" s="15" t="s">
        <v>21</v>
      </c>
      <c r="C2430" s="10">
        <v>0.62</v>
      </c>
      <c r="D2430" s="13">
        <f>C2430/955.2/12*1000</f>
        <v>0.05408989391401451</v>
      </c>
    </row>
    <row r="2431" spans="1:4" ht="12.75">
      <c r="A2431" s="2"/>
      <c r="B2431" s="20" t="s">
        <v>22</v>
      </c>
      <c r="C2431" s="10">
        <v>0.30000000000000004</v>
      </c>
      <c r="D2431" s="13">
        <f>C2431/955.2/12*1000</f>
        <v>0.026172529313232832</v>
      </c>
    </row>
    <row r="2432" spans="1:4" ht="12.75">
      <c r="A2432" s="12" t="s">
        <v>23</v>
      </c>
      <c r="B2432" s="12"/>
      <c r="C2432" s="13">
        <v>7.78</v>
      </c>
      <c r="D2432" s="13">
        <f>C2432/955.2/12*1000</f>
        <v>0.6787409268565048</v>
      </c>
    </row>
    <row r="2433" spans="1:4" ht="12.75">
      <c r="A2433" s="21" t="s">
        <v>24</v>
      </c>
      <c r="B2433" s="21"/>
      <c r="C2433" s="1">
        <v>38.67</v>
      </c>
      <c r="D2433" s="13">
        <f>C2433/955.2/12*1000</f>
        <v>3.3736390284757123</v>
      </c>
    </row>
    <row r="2434" spans="1:4" ht="12.75">
      <c r="A2434" s="2"/>
      <c r="B2434" s="11" t="s">
        <v>25</v>
      </c>
      <c r="C2434" s="7">
        <f>C2423+C2424+C2428+C2432+C2433</f>
        <v>214.43</v>
      </c>
      <c r="D2434" s="13">
        <f>D2423+D2424+D2428+D2432+D2433</f>
        <v>18.707251535455054</v>
      </c>
    </row>
    <row r="2435" spans="1:4" ht="12.75">
      <c r="A2435" s="2">
        <v>4</v>
      </c>
      <c r="B2435" s="11" t="s">
        <v>26</v>
      </c>
      <c r="C2435" s="7"/>
      <c r="D2435" s="7"/>
    </row>
    <row r="2436" spans="1:4" ht="12.75">
      <c r="A2436" s="5">
        <v>5</v>
      </c>
      <c r="B2436" s="11" t="s">
        <v>11</v>
      </c>
      <c r="C2436" s="13">
        <f>C2434-C2420/1000</f>
        <v>-44.92466999999999</v>
      </c>
      <c r="D2436" s="13"/>
    </row>
    <row r="2437" spans="1:4" ht="12.75">
      <c r="A2437" s="5"/>
      <c r="B2437" s="11"/>
      <c r="C2437" s="13"/>
      <c r="D2437" s="13"/>
    </row>
    <row r="2438" spans="1:4" ht="12.75">
      <c r="A2438" s="22" t="s">
        <v>27</v>
      </c>
      <c r="B2438" s="22"/>
      <c r="C2438" s="22"/>
      <c r="D2438" s="22"/>
    </row>
    <row r="2440" spans="1:4" ht="12.75">
      <c r="A2440" s="1" t="s">
        <v>0</v>
      </c>
      <c r="B2440" s="1"/>
      <c r="C2440" s="1"/>
      <c r="D2440" s="1"/>
    </row>
    <row r="2441" spans="1:4" ht="12.75">
      <c r="A2441" s="1" t="s">
        <v>1</v>
      </c>
      <c r="B2441" s="1"/>
      <c r="C2441" s="1"/>
      <c r="D2441" s="1"/>
    </row>
    <row r="2442" spans="1:4" ht="12.75">
      <c r="A2442" s="1" t="s">
        <v>157</v>
      </c>
      <c r="B2442" s="1"/>
      <c r="C2442" s="1"/>
      <c r="D2442" s="1"/>
    </row>
    <row r="2443" spans="1:4" ht="12.75" customHeight="1">
      <c r="A2443" s="2"/>
      <c r="B2443" s="2" t="s">
        <v>3</v>
      </c>
      <c r="C2443" s="3" t="s">
        <v>158</v>
      </c>
      <c r="D2443" s="3"/>
    </row>
    <row r="2444" spans="1:4" ht="12.75">
      <c r="A2444" s="2"/>
      <c r="B2444" s="2"/>
      <c r="C2444" s="4" t="s">
        <v>5</v>
      </c>
      <c r="D2444" s="4" t="s">
        <v>6</v>
      </c>
    </row>
    <row r="2445" spans="1:4" ht="12.75">
      <c r="A2445" s="5">
        <v>1</v>
      </c>
      <c r="B2445" s="6" t="s">
        <v>7</v>
      </c>
      <c r="C2445" s="13">
        <v>914.5</v>
      </c>
      <c r="D2445" s="13"/>
    </row>
    <row r="2446" spans="1:4" ht="12.75">
      <c r="A2446" s="5">
        <v>2</v>
      </c>
      <c r="B2446" s="8" t="s">
        <v>154</v>
      </c>
      <c r="C2446" s="9" t="s">
        <v>3</v>
      </c>
      <c r="D2446" s="9"/>
    </row>
    <row r="2447" spans="1:4" ht="12.75">
      <c r="A2447" s="5"/>
      <c r="B2447" s="27" t="s">
        <v>150</v>
      </c>
      <c r="C2447" s="10">
        <v>253434.82</v>
      </c>
      <c r="D2447" s="10"/>
    </row>
    <row r="2448" spans="1:4" ht="12.75">
      <c r="A2448" s="5"/>
      <c r="B2448" s="27" t="s">
        <v>155</v>
      </c>
      <c r="C2448" s="10">
        <v>285117.32</v>
      </c>
      <c r="D2448" s="10"/>
    </row>
    <row r="2449" spans="1:4" ht="12.75">
      <c r="A2449" s="5"/>
      <c r="B2449" s="27" t="s">
        <v>11</v>
      </c>
      <c r="C2449" s="10">
        <f>C2448-C2447</f>
        <v>31682.5</v>
      </c>
      <c r="D2449" s="10"/>
    </row>
    <row r="2450" spans="1:4" ht="12.75">
      <c r="A2450" s="5">
        <v>3</v>
      </c>
      <c r="B2450" s="11" t="s">
        <v>12</v>
      </c>
      <c r="C2450" s="1" t="s">
        <v>13</v>
      </c>
      <c r="D2450" s="1"/>
    </row>
    <row r="2451" spans="1:4" ht="12.75">
      <c r="A2451" s="12" t="s">
        <v>14</v>
      </c>
      <c r="B2451" s="12"/>
      <c r="C2451" s="13">
        <v>34.21</v>
      </c>
      <c r="D2451" s="13">
        <f>C2451/914.5/12*1000</f>
        <v>3.1173683251321305</v>
      </c>
    </row>
    <row r="2452" spans="1:4" ht="12.75" customHeight="1">
      <c r="A2452" s="14" t="s">
        <v>15</v>
      </c>
      <c r="B2452" s="14"/>
      <c r="C2452" s="7">
        <f>C2453+C2454+C2455</f>
        <v>71.81</v>
      </c>
      <c r="D2452" s="13">
        <f>C2452/914.5/12*1000</f>
        <v>6.5436486240204115</v>
      </c>
    </row>
    <row r="2453" spans="1:4" ht="12.75">
      <c r="A2453" s="2"/>
      <c r="B2453" s="15" t="s">
        <v>16</v>
      </c>
      <c r="C2453" s="10">
        <v>49.07</v>
      </c>
      <c r="D2453" s="13">
        <f>C2453/914.5/12*1000</f>
        <v>4.471478039001276</v>
      </c>
    </row>
    <row r="2454" spans="1:4" ht="12.75">
      <c r="A2454" s="2"/>
      <c r="B2454" s="15" t="s">
        <v>17</v>
      </c>
      <c r="C2454" s="39">
        <v>18.54</v>
      </c>
      <c r="D2454" s="13">
        <f>C2454/914.5/12*1000</f>
        <v>1.6894477856752323</v>
      </c>
    </row>
    <row r="2455" spans="1:4" ht="12.75">
      <c r="A2455" s="18" t="s">
        <v>18</v>
      </c>
      <c r="B2455" s="18"/>
      <c r="C2455" s="17">
        <v>4.2</v>
      </c>
      <c r="D2455" s="13">
        <f>C2455/914.5/12*1000</f>
        <v>0.3827227993439038</v>
      </c>
    </row>
    <row r="2456" spans="1:4" ht="12.75" customHeight="1">
      <c r="A2456" s="19" t="s">
        <v>19</v>
      </c>
      <c r="B2456" s="19"/>
      <c r="C2456" s="13">
        <f>C2457+C2459+C2458</f>
        <v>78.52</v>
      </c>
      <c r="D2456" s="13">
        <f>C2456/914.5/12*1000</f>
        <v>7.155093858210316</v>
      </c>
    </row>
    <row r="2457" spans="1:4" ht="12.75">
      <c r="A2457" s="2"/>
      <c r="B2457" s="15" t="s">
        <v>20</v>
      </c>
      <c r="C2457" s="9">
        <v>77.29</v>
      </c>
      <c r="D2457" s="13">
        <f>C2457/914.5/12*1000</f>
        <v>7.043010752688172</v>
      </c>
    </row>
    <row r="2458" spans="1:4" ht="12.75">
      <c r="A2458" s="2"/>
      <c r="B2458" s="15" t="s">
        <v>21</v>
      </c>
      <c r="C2458" s="10">
        <v>0.88</v>
      </c>
      <c r="D2458" s="13">
        <f>C2458/914.5/12*1000</f>
        <v>0.08018953891015126</v>
      </c>
    </row>
    <row r="2459" spans="1:4" ht="12.75">
      <c r="A2459" s="2"/>
      <c r="B2459" s="20" t="s">
        <v>22</v>
      </c>
      <c r="C2459" s="10">
        <v>0.35</v>
      </c>
      <c r="D2459" s="13">
        <f>C2459/914.5/12*1000</f>
        <v>0.03189356661199198</v>
      </c>
    </row>
    <row r="2460" spans="1:4" ht="12.75">
      <c r="A2460" s="12" t="s">
        <v>23</v>
      </c>
      <c r="B2460" s="12"/>
      <c r="C2460" s="13">
        <v>8.55</v>
      </c>
      <c r="D2460" s="13">
        <f>C2460/914.5/12*1000</f>
        <v>0.7791142700929471</v>
      </c>
    </row>
    <row r="2461" spans="1:4" ht="12.75">
      <c r="A2461" s="21" t="s">
        <v>24</v>
      </c>
      <c r="B2461" s="21"/>
      <c r="C2461" s="1">
        <v>37.03</v>
      </c>
      <c r="D2461" s="13">
        <f>C2461/914.5/12*1000</f>
        <v>3.374339347548752</v>
      </c>
    </row>
    <row r="2462" spans="1:4" ht="12.75">
      <c r="A2462" s="2"/>
      <c r="B2462" s="11" t="s">
        <v>25</v>
      </c>
      <c r="C2462" s="7">
        <f>C2451+C2452+C2456+C2460+C2461</f>
        <v>230.12000000000003</v>
      </c>
      <c r="D2462" s="13">
        <f>D2451+D2452+D2456+D2460+D2461</f>
        <v>20.969564425004556</v>
      </c>
    </row>
    <row r="2463" spans="1:4" ht="12.75">
      <c r="A2463" s="2">
        <v>4</v>
      </c>
      <c r="B2463" s="11" t="s">
        <v>26</v>
      </c>
      <c r="C2463" s="7"/>
      <c r="D2463" s="7"/>
    </row>
    <row r="2464" spans="1:4" ht="12.75">
      <c r="A2464" s="5">
        <v>5</v>
      </c>
      <c r="B2464" s="11" t="s">
        <v>11</v>
      </c>
      <c r="C2464" s="13">
        <f>C2462-C2448/1000</f>
        <v>-54.997319999999974</v>
      </c>
      <c r="D2464" s="13"/>
    </row>
    <row r="2465" spans="1:4" ht="12.75">
      <c r="A2465" s="5"/>
      <c r="B2465" s="11"/>
      <c r="C2465" s="13"/>
      <c r="D2465" s="13"/>
    </row>
    <row r="2466" spans="1:4" ht="12.75">
      <c r="A2466" s="22" t="s">
        <v>27</v>
      </c>
      <c r="B2466" s="22"/>
      <c r="C2466" s="22"/>
      <c r="D2466" s="22"/>
    </row>
    <row r="2468" spans="1:4" ht="12.75">
      <c r="A2468" s="1" t="s">
        <v>0</v>
      </c>
      <c r="B2468" s="1"/>
      <c r="C2468" s="1"/>
      <c r="D2468" s="1"/>
    </row>
    <row r="2469" spans="1:4" ht="12.75">
      <c r="A2469" s="1" t="s">
        <v>1</v>
      </c>
      <c r="B2469" s="1"/>
      <c r="C2469" s="1"/>
      <c r="D2469" s="1"/>
    </row>
    <row r="2470" spans="1:4" ht="12.75">
      <c r="A2470" s="1" t="s">
        <v>159</v>
      </c>
      <c r="B2470" s="1"/>
      <c r="C2470" s="1"/>
      <c r="D2470" s="1"/>
    </row>
    <row r="2471" spans="1:4" ht="12.75" customHeight="1">
      <c r="A2471" s="2"/>
      <c r="B2471" s="2" t="s">
        <v>3</v>
      </c>
      <c r="C2471" s="3" t="s">
        <v>108</v>
      </c>
      <c r="D2471" s="3"/>
    </row>
    <row r="2472" spans="1:4" ht="12.75">
      <c r="A2472" s="2"/>
      <c r="B2472" s="2"/>
      <c r="C2472" s="4" t="s">
        <v>5</v>
      </c>
      <c r="D2472" s="4" t="s">
        <v>6</v>
      </c>
    </row>
    <row r="2473" spans="1:4" ht="12.75">
      <c r="A2473" s="5">
        <v>1</v>
      </c>
      <c r="B2473" s="6" t="s">
        <v>7</v>
      </c>
      <c r="C2473" s="13">
        <v>4025.8</v>
      </c>
      <c r="D2473" s="13"/>
    </row>
    <row r="2474" spans="1:4" ht="12.75">
      <c r="A2474" s="5">
        <v>2</v>
      </c>
      <c r="B2474" s="8" t="s">
        <v>160</v>
      </c>
      <c r="C2474" s="9" t="s">
        <v>3</v>
      </c>
      <c r="D2474" s="9"/>
    </row>
    <row r="2475" spans="1:4" ht="12.75">
      <c r="A2475" s="5"/>
      <c r="B2475" s="27" t="s">
        <v>161</v>
      </c>
      <c r="C2475" s="10">
        <v>1117261.65</v>
      </c>
      <c r="D2475" s="10"/>
    </row>
    <row r="2476" spans="1:4" ht="12.75">
      <c r="A2476" s="5"/>
      <c r="B2476" s="27" t="s">
        <v>162</v>
      </c>
      <c r="C2476" s="10">
        <v>1073678.84</v>
      </c>
      <c r="D2476" s="10"/>
    </row>
    <row r="2477" spans="1:4" ht="12.75">
      <c r="A2477" s="5"/>
      <c r="B2477" s="27" t="s">
        <v>11</v>
      </c>
      <c r="C2477" s="10">
        <f>C2476-C2475</f>
        <v>-43582.80999999982</v>
      </c>
      <c r="D2477" s="10"/>
    </row>
    <row r="2478" spans="1:4" ht="12.75">
      <c r="A2478" s="5">
        <v>3</v>
      </c>
      <c r="B2478" s="11" t="s">
        <v>12</v>
      </c>
      <c r="C2478" s="1" t="s">
        <v>13</v>
      </c>
      <c r="D2478" s="1"/>
    </row>
    <row r="2479" spans="1:4" ht="12.75">
      <c r="A2479" s="12" t="s">
        <v>14</v>
      </c>
      <c r="B2479" s="12"/>
      <c r="C2479" s="13">
        <v>150.83</v>
      </c>
      <c r="D2479" s="13">
        <f>C2479/4025.8/12*1000</f>
        <v>3.1221537748190835</v>
      </c>
    </row>
    <row r="2480" spans="1:4" ht="12.75" customHeight="1">
      <c r="A2480" s="14" t="s">
        <v>15</v>
      </c>
      <c r="B2480" s="14"/>
      <c r="C2480" s="7">
        <f>C2481+C2482+C2483</f>
        <v>471.86</v>
      </c>
      <c r="D2480" s="13">
        <f>C2480/4025.8/12*1000</f>
        <v>9.767416828125258</v>
      </c>
    </row>
    <row r="2481" spans="1:4" ht="12.75">
      <c r="A2481" s="2"/>
      <c r="B2481" s="15" t="s">
        <v>16</v>
      </c>
      <c r="C2481" s="10">
        <v>216</v>
      </c>
      <c r="D2481" s="13">
        <f>C2481/4025.8/12*1000</f>
        <v>4.4711610114759806</v>
      </c>
    </row>
    <row r="2482" spans="1:4" ht="12.75">
      <c r="A2482" s="2"/>
      <c r="B2482" s="15" t="s">
        <v>17</v>
      </c>
      <c r="C2482" s="39">
        <v>255.86</v>
      </c>
      <c r="D2482" s="13">
        <f>C2482/4025.8/12*1000</f>
        <v>5.296255816649279</v>
      </c>
    </row>
    <row r="2483" spans="1:4" ht="12.75">
      <c r="A2483" s="18" t="s">
        <v>18</v>
      </c>
      <c r="B2483" s="18"/>
      <c r="C2483" s="17">
        <v>0</v>
      </c>
      <c r="D2483" s="13">
        <f>C2483/4025.8/12*1000</f>
        <v>0</v>
      </c>
    </row>
    <row r="2484" spans="1:4" ht="12.75" customHeight="1">
      <c r="A2484" s="19" t="s">
        <v>19</v>
      </c>
      <c r="B2484" s="19"/>
      <c r="C2484" s="13">
        <f>C2485+C2487+C2486</f>
        <v>317.98999999999995</v>
      </c>
      <c r="D2484" s="13">
        <f>C2484/4025.8/12*1000</f>
        <v>6.582335602033549</v>
      </c>
    </row>
    <row r="2485" spans="1:4" ht="12.75">
      <c r="A2485" s="2"/>
      <c r="B2485" s="15" t="s">
        <v>20</v>
      </c>
      <c r="C2485" s="9">
        <v>302.9</v>
      </c>
      <c r="D2485" s="13">
        <f>C2485/4025.8/12*1000</f>
        <v>6.269975325815158</v>
      </c>
    </row>
    <row r="2486" spans="1:4" ht="12.75">
      <c r="A2486" s="2"/>
      <c r="B2486" s="15" t="s">
        <v>21</v>
      </c>
      <c r="C2486" s="10">
        <v>8.78</v>
      </c>
      <c r="D2486" s="13">
        <f>C2486/4025.8/12*1000</f>
        <v>0.18174441518869955</v>
      </c>
    </row>
    <row r="2487" spans="1:4" ht="12.75">
      <c r="A2487" s="2"/>
      <c r="B2487" s="20" t="s">
        <v>22</v>
      </c>
      <c r="C2487" s="10">
        <v>6.31</v>
      </c>
      <c r="D2487" s="13">
        <f>C2487/4025.8/12*1000</f>
        <v>0.1306158610296918</v>
      </c>
    </row>
    <row r="2488" spans="1:4" ht="12.75">
      <c r="A2488" s="12" t="s">
        <v>23</v>
      </c>
      <c r="B2488" s="12"/>
      <c r="C2488" s="13">
        <v>32.2</v>
      </c>
      <c r="D2488" s="13">
        <f>C2488/4025.8/12*1000</f>
        <v>0.6665341878218821</v>
      </c>
    </row>
    <row r="2489" spans="1:4" ht="12.75">
      <c r="A2489" s="21" t="s">
        <v>24</v>
      </c>
      <c r="B2489" s="21"/>
      <c r="C2489" s="1">
        <v>163.05</v>
      </c>
      <c r="D2489" s="13">
        <f>C2489/4025.8/12*1000</f>
        <v>3.375105569079438</v>
      </c>
    </row>
    <row r="2490" spans="1:4" ht="12.75">
      <c r="A2490" s="21"/>
      <c r="B2490" s="40" t="s">
        <v>163</v>
      </c>
      <c r="C2490" s="1">
        <v>64.27</v>
      </c>
      <c r="D2490" s="13">
        <f>C2490/4025.8/12*1000</f>
        <v>1.3303773991090797</v>
      </c>
    </row>
    <row r="2491" spans="1:4" ht="12.75">
      <c r="A2491" s="2"/>
      <c r="B2491" s="11" t="s">
        <v>25</v>
      </c>
      <c r="C2491" s="13">
        <f>C2479+C2480+C2484+C2488+C2489+C2490</f>
        <v>1200.2</v>
      </c>
      <c r="D2491" s="13">
        <f>D2479+D2480+D2484+D2488+D2489+D2490</f>
        <v>24.84392336098829</v>
      </c>
    </row>
    <row r="2492" spans="1:4" ht="12.75">
      <c r="A2492" s="2">
        <v>4</v>
      </c>
      <c r="B2492" s="11" t="s">
        <v>26</v>
      </c>
      <c r="C2492" s="7"/>
      <c r="D2492" s="7"/>
    </row>
    <row r="2493" spans="1:4" ht="12.75">
      <c r="A2493" s="5">
        <v>5</v>
      </c>
      <c r="B2493" s="11" t="s">
        <v>11</v>
      </c>
      <c r="C2493" s="13">
        <f>C2491-C2476/1000</f>
        <v>126.52116000000001</v>
      </c>
      <c r="D2493" s="13"/>
    </row>
    <row r="2494" spans="1:4" ht="12.75">
      <c r="A2494" s="5"/>
      <c r="B2494" s="11"/>
      <c r="C2494" s="13"/>
      <c r="D2494" s="13"/>
    </row>
    <row r="2495" spans="1:4" ht="12.75">
      <c r="A2495" s="5"/>
      <c r="B2495" s="11" t="s">
        <v>38</v>
      </c>
      <c r="C2495" s="13"/>
      <c r="D2495" s="13"/>
    </row>
    <row r="2496" spans="1:4" ht="12.75">
      <c r="A2496" s="5"/>
      <c r="B2496" s="27" t="s">
        <v>43</v>
      </c>
      <c r="C2496" s="10">
        <v>34361.88</v>
      </c>
      <c r="D2496" s="13"/>
    </row>
    <row r="2497" spans="1:4" ht="12.75">
      <c r="A2497" s="5"/>
      <c r="B2497" s="22" t="s">
        <v>44</v>
      </c>
      <c r="C2497" s="10">
        <v>32747.91</v>
      </c>
      <c r="D2497" s="13"/>
    </row>
    <row r="2498" spans="1:4" ht="12.75">
      <c r="A2498" s="5"/>
      <c r="B2498" s="29" t="s">
        <v>11</v>
      </c>
      <c r="C2498" s="13">
        <f>C2497-C2496</f>
        <v>-1613.9699999999975</v>
      </c>
      <c r="D2498" s="13"/>
    </row>
    <row r="2499" spans="1:4" ht="12.75">
      <c r="A2499" s="5"/>
      <c r="B2499" s="29"/>
      <c r="C2499" s="13"/>
      <c r="D2499" s="13"/>
    </row>
    <row r="2500" spans="1:4" ht="12.75">
      <c r="A2500" s="5"/>
      <c r="B2500" s="14" t="s">
        <v>49</v>
      </c>
      <c r="C2500" s="13">
        <v>128.12</v>
      </c>
      <c r="D2500" s="13"/>
    </row>
    <row r="2501" spans="1:4" ht="12.75">
      <c r="A2501" s="5"/>
      <c r="B2501" s="11"/>
      <c r="C2501" s="13"/>
      <c r="D2501" s="13"/>
    </row>
    <row r="2502" spans="1:4" ht="12.75">
      <c r="A2502" s="22" t="s">
        <v>27</v>
      </c>
      <c r="B2502" s="22"/>
      <c r="C2502" s="22"/>
      <c r="D2502" s="22"/>
    </row>
    <row r="2504" spans="1:4" ht="12.75">
      <c r="A2504" s="1" t="s">
        <v>0</v>
      </c>
      <c r="B2504" s="1"/>
      <c r="C2504" s="1"/>
      <c r="D2504" s="1"/>
    </row>
    <row r="2505" spans="1:4" ht="12.75">
      <c r="A2505" s="1" t="s">
        <v>28</v>
      </c>
      <c r="B2505" s="1"/>
      <c r="C2505" s="1"/>
      <c r="D2505" s="1"/>
    </row>
    <row r="2506" spans="1:4" ht="12.75">
      <c r="A2506" s="1" t="s">
        <v>164</v>
      </c>
      <c r="B2506" s="1"/>
      <c r="C2506" s="1"/>
      <c r="D2506" s="1"/>
    </row>
    <row r="2507" spans="1:4" ht="12.75" customHeight="1">
      <c r="A2507" s="2"/>
      <c r="B2507" s="2" t="s">
        <v>3</v>
      </c>
      <c r="C2507" s="3" t="s">
        <v>108</v>
      </c>
      <c r="D2507" s="3"/>
    </row>
    <row r="2508" spans="1:4" ht="12.75">
      <c r="A2508" s="2"/>
      <c r="B2508" s="2"/>
      <c r="C2508" s="4" t="s">
        <v>5</v>
      </c>
      <c r="D2508" s="4" t="s">
        <v>6</v>
      </c>
    </row>
    <row r="2509" spans="1:4" ht="12.75">
      <c r="A2509" s="5">
        <v>1</v>
      </c>
      <c r="B2509" s="6" t="s">
        <v>7</v>
      </c>
      <c r="C2509" s="13">
        <v>752.7</v>
      </c>
      <c r="D2509" s="13"/>
    </row>
    <row r="2510" spans="1:4" ht="12.75">
      <c r="A2510" s="5">
        <v>2</v>
      </c>
      <c r="B2510" s="8" t="s">
        <v>56</v>
      </c>
      <c r="C2510" s="9" t="s">
        <v>3</v>
      </c>
      <c r="D2510" s="9"/>
    </row>
    <row r="2511" spans="1:4" ht="12.75">
      <c r="A2511" s="5"/>
      <c r="B2511" s="27" t="s">
        <v>150</v>
      </c>
      <c r="C2511" s="10">
        <v>235610.28</v>
      </c>
      <c r="D2511" s="10"/>
    </row>
    <row r="2512" spans="1:4" ht="12.75">
      <c r="A2512" s="5"/>
      <c r="B2512" s="27" t="s">
        <v>151</v>
      </c>
      <c r="C2512" s="10">
        <v>220480.81</v>
      </c>
      <c r="D2512" s="10"/>
    </row>
    <row r="2513" spans="1:4" ht="12.75">
      <c r="A2513" s="5"/>
      <c r="B2513" s="27" t="s">
        <v>11</v>
      </c>
      <c r="C2513" s="10">
        <f>C2512-C2511</f>
        <v>-15129.470000000001</v>
      </c>
      <c r="D2513" s="10"/>
    </row>
    <row r="2514" spans="1:4" ht="12.75">
      <c r="A2514" s="5">
        <v>3</v>
      </c>
      <c r="B2514" s="11" t="s">
        <v>12</v>
      </c>
      <c r="C2514" s="1" t="s">
        <v>13</v>
      </c>
      <c r="D2514" s="1"/>
    </row>
    <row r="2515" spans="1:4" ht="12.75">
      <c r="A2515" s="12" t="s">
        <v>14</v>
      </c>
      <c r="B2515" s="12"/>
      <c r="C2515" s="13">
        <v>31.8</v>
      </c>
      <c r="D2515" s="13">
        <f>C2515/752.7/12*1000</f>
        <v>3.5206589610734684</v>
      </c>
    </row>
    <row r="2516" spans="1:4" ht="12.75" customHeight="1">
      <c r="A2516" s="14" t="s">
        <v>15</v>
      </c>
      <c r="B2516" s="14"/>
      <c r="C2516" s="7">
        <f>C2517+C2518+C2519</f>
        <v>142.76999999999998</v>
      </c>
      <c r="D2516" s="13">
        <f>C2516/752.7/12*1000</f>
        <v>15.806430184668523</v>
      </c>
    </row>
    <row r="2517" spans="1:4" ht="12.75">
      <c r="A2517" s="2"/>
      <c r="B2517" s="15" t="s">
        <v>16</v>
      </c>
      <c r="C2517" s="10">
        <v>40.4</v>
      </c>
      <c r="D2517" s="13">
        <f>C2517/752.7/12*1000</f>
        <v>4.472786856206545</v>
      </c>
    </row>
    <row r="2518" spans="1:4" ht="12.75">
      <c r="A2518" s="2"/>
      <c r="B2518" s="15" t="s">
        <v>17</v>
      </c>
      <c r="C2518" s="39">
        <v>98.17</v>
      </c>
      <c r="D2518" s="13">
        <f>C2518/752.7/12*1000</f>
        <v>10.868650635490013</v>
      </c>
    </row>
    <row r="2519" spans="1:4" ht="12.75">
      <c r="A2519" s="18" t="s">
        <v>18</v>
      </c>
      <c r="B2519" s="18"/>
      <c r="C2519" s="17">
        <v>4.2</v>
      </c>
      <c r="D2519" s="13">
        <f>C2519/752.7/12*1000</f>
        <v>0.4649926929719676</v>
      </c>
    </row>
    <row r="2520" spans="1:4" ht="12.75" customHeight="1">
      <c r="A2520" s="19" t="s">
        <v>19</v>
      </c>
      <c r="B2520" s="19"/>
      <c r="C2520" s="13">
        <f>C2521+C2523+C2522</f>
        <v>55.04</v>
      </c>
      <c r="D2520" s="13">
        <f>C2520/752.7/12*1000</f>
        <v>6.093618528851689</v>
      </c>
    </row>
    <row r="2521" spans="1:4" ht="12.75">
      <c r="A2521" s="2"/>
      <c r="B2521" s="15" t="s">
        <v>20</v>
      </c>
      <c r="C2521" s="9">
        <v>54.57</v>
      </c>
      <c r="D2521" s="13">
        <f>C2521/752.7/12*1000</f>
        <v>6.041583632257208</v>
      </c>
    </row>
    <row r="2522" spans="1:4" ht="12.75">
      <c r="A2522" s="2"/>
      <c r="B2522" s="15" t="s">
        <v>21</v>
      </c>
      <c r="C2522" s="10">
        <v>0.47</v>
      </c>
      <c r="D2522" s="13">
        <f>C2522/752.7/12*1000</f>
        <v>0.05203489659448209</v>
      </c>
    </row>
    <row r="2523" spans="1:4" ht="12.75">
      <c r="A2523" s="2"/>
      <c r="B2523" s="20" t="s">
        <v>22</v>
      </c>
      <c r="C2523" s="10">
        <v>0</v>
      </c>
      <c r="D2523" s="13">
        <f>C2523/752.7/12*1000</f>
        <v>0</v>
      </c>
    </row>
    <row r="2524" spans="1:4" ht="12.75">
      <c r="A2524" s="12" t="s">
        <v>23</v>
      </c>
      <c r="B2524" s="12"/>
      <c r="C2524" s="13">
        <v>6.61</v>
      </c>
      <c r="D2524" s="13">
        <f>C2524/752.7/12*1000</f>
        <v>0.7318099287011204</v>
      </c>
    </row>
    <row r="2525" spans="1:4" ht="12.75">
      <c r="A2525" s="21" t="s">
        <v>24</v>
      </c>
      <c r="B2525" s="21"/>
      <c r="C2525" s="1">
        <v>30.48</v>
      </c>
      <c r="D2525" s="13">
        <f>C2525/752.7/12*1000</f>
        <v>3.3745184004251363</v>
      </c>
    </row>
    <row r="2526" spans="1:4" ht="12.75">
      <c r="A2526" s="2"/>
      <c r="B2526" s="11" t="s">
        <v>25</v>
      </c>
      <c r="C2526" s="13">
        <f>C2515+C2516+C2520+C2524+C2525</f>
        <v>266.7</v>
      </c>
      <c r="D2526" s="13">
        <f>D2515+D2516+D2520+D2524+D2525</f>
        <v>29.527036003719935</v>
      </c>
    </row>
    <row r="2527" spans="1:4" ht="12.75">
      <c r="A2527" s="2">
        <v>4</v>
      </c>
      <c r="B2527" s="11" t="s">
        <v>26</v>
      </c>
      <c r="C2527" s="7"/>
      <c r="D2527" s="7"/>
    </row>
    <row r="2528" spans="1:4" ht="12.75">
      <c r="A2528" s="5">
        <v>5</v>
      </c>
      <c r="B2528" s="11" t="s">
        <v>11</v>
      </c>
      <c r="C2528" s="13">
        <f>C2526-C2512/1000</f>
        <v>46.21919</v>
      </c>
      <c r="D2528" s="13"/>
    </row>
    <row r="2529" spans="1:4" ht="12.75">
      <c r="A2529" s="5"/>
      <c r="B2529" s="11"/>
      <c r="C2529" s="13"/>
      <c r="D2529" s="13"/>
    </row>
    <row r="2530" spans="1:4" ht="12.75">
      <c r="A2530" s="22" t="s">
        <v>27</v>
      </c>
      <c r="B2530" s="22"/>
      <c r="C2530" s="22"/>
      <c r="D2530" s="22"/>
    </row>
    <row r="2532" spans="1:4" ht="12.75">
      <c r="A2532" s="1" t="s">
        <v>0</v>
      </c>
      <c r="B2532" s="1"/>
      <c r="C2532" s="1"/>
      <c r="D2532" s="1"/>
    </row>
    <row r="2533" spans="1:4" ht="12.75">
      <c r="A2533" s="1" t="s">
        <v>28</v>
      </c>
      <c r="B2533" s="1"/>
      <c r="C2533" s="1"/>
      <c r="D2533" s="1"/>
    </row>
    <row r="2534" spans="1:4" ht="12.75">
      <c r="A2534" s="1" t="s">
        <v>165</v>
      </c>
      <c r="B2534" s="1"/>
      <c r="C2534" s="1"/>
      <c r="D2534" s="1"/>
    </row>
    <row r="2535" spans="1:4" ht="12.75" customHeight="1">
      <c r="A2535" s="2"/>
      <c r="B2535" s="2" t="s">
        <v>3</v>
      </c>
      <c r="C2535" s="3" t="s">
        <v>108</v>
      </c>
      <c r="D2535" s="3"/>
    </row>
    <row r="2536" spans="1:4" ht="12.75">
      <c r="A2536" s="2"/>
      <c r="B2536" s="2"/>
      <c r="C2536" s="4" t="s">
        <v>5</v>
      </c>
      <c r="D2536" s="4" t="s">
        <v>6</v>
      </c>
    </row>
    <row r="2537" spans="1:4" ht="12.75">
      <c r="A2537" s="5">
        <v>1</v>
      </c>
      <c r="B2537" s="6" t="s">
        <v>7</v>
      </c>
      <c r="C2537" s="13">
        <v>363</v>
      </c>
      <c r="D2537" s="13"/>
    </row>
    <row r="2538" spans="1:4" ht="12.75">
      <c r="A2538" s="5">
        <v>2</v>
      </c>
      <c r="B2538" s="8" t="s">
        <v>59</v>
      </c>
      <c r="C2538" s="9" t="s">
        <v>3</v>
      </c>
      <c r="D2538" s="9"/>
    </row>
    <row r="2539" spans="1:4" ht="12.75">
      <c r="A2539" s="5"/>
      <c r="B2539" s="27" t="s">
        <v>150</v>
      </c>
      <c r="C2539" s="10">
        <v>100558.2</v>
      </c>
      <c r="D2539" s="10"/>
    </row>
    <row r="2540" spans="1:4" ht="12.75">
      <c r="A2540" s="5"/>
      <c r="B2540" s="27" t="s">
        <v>166</v>
      </c>
      <c r="C2540" s="10">
        <v>96086.46</v>
      </c>
      <c r="D2540" s="10"/>
    </row>
    <row r="2541" spans="1:4" ht="12.75">
      <c r="A2541" s="5"/>
      <c r="B2541" s="27" t="s">
        <v>11</v>
      </c>
      <c r="C2541" s="10">
        <f>C2540-C2539</f>
        <v>-4471.739999999991</v>
      </c>
      <c r="D2541" s="10"/>
    </row>
    <row r="2542" spans="1:4" ht="12.75">
      <c r="A2542" s="5">
        <v>3</v>
      </c>
      <c r="B2542" s="11" t="s">
        <v>12</v>
      </c>
      <c r="C2542" s="1" t="s">
        <v>13</v>
      </c>
      <c r="D2542" s="1"/>
    </row>
    <row r="2543" spans="1:4" ht="12.75">
      <c r="A2543" s="12" t="s">
        <v>14</v>
      </c>
      <c r="B2543" s="12"/>
      <c r="C2543" s="13">
        <v>13.58</v>
      </c>
      <c r="D2543" s="13">
        <f>C2543/363/12*1000</f>
        <v>3.1175390266299354</v>
      </c>
    </row>
    <row r="2544" spans="1:4" ht="12.75" customHeight="1">
      <c r="A2544" s="14" t="s">
        <v>15</v>
      </c>
      <c r="B2544" s="14"/>
      <c r="C2544" s="7">
        <f>C2545+C2546+C2547</f>
        <v>29.82</v>
      </c>
      <c r="D2544" s="13">
        <f>C2544/363/12*1000</f>
        <v>6.845730027548209</v>
      </c>
    </row>
    <row r="2545" spans="1:4" ht="12.75">
      <c r="A2545" s="2"/>
      <c r="B2545" s="15" t="s">
        <v>16</v>
      </c>
      <c r="C2545" s="10">
        <v>19.52</v>
      </c>
      <c r="D2545" s="13">
        <f>C2545/363/12*1000</f>
        <v>4.4811753902663</v>
      </c>
    </row>
    <row r="2546" spans="1:4" ht="12.75">
      <c r="A2546" s="2"/>
      <c r="B2546" s="15" t="s">
        <v>17</v>
      </c>
      <c r="C2546" s="17">
        <v>10.3</v>
      </c>
      <c r="D2546" s="13">
        <f>C2546/363/12*1000</f>
        <v>2.3645546372819104</v>
      </c>
    </row>
    <row r="2547" spans="1:4" ht="12.75">
      <c r="A2547" s="18" t="s">
        <v>18</v>
      </c>
      <c r="B2547" s="18"/>
      <c r="C2547" s="17">
        <v>0</v>
      </c>
      <c r="D2547" s="13">
        <f>C2547/363/12*1000</f>
        <v>0</v>
      </c>
    </row>
    <row r="2548" spans="1:4" ht="12.75" customHeight="1">
      <c r="A2548" s="19" t="s">
        <v>19</v>
      </c>
      <c r="B2548" s="19"/>
      <c r="C2548" s="13">
        <f>C2549+C2551+C2550</f>
        <v>29.06</v>
      </c>
      <c r="D2548" s="13">
        <f>C2548/363/12*1000</f>
        <v>6.671258034894398</v>
      </c>
    </row>
    <row r="2549" spans="1:4" ht="12.75">
      <c r="A2549" s="2"/>
      <c r="B2549" s="15" t="s">
        <v>20</v>
      </c>
      <c r="C2549" s="10">
        <v>28.7</v>
      </c>
      <c r="D2549" s="13">
        <f>C2549/363/12*1000</f>
        <v>6.588613406795226</v>
      </c>
    </row>
    <row r="2550" spans="1:4" ht="12.75">
      <c r="A2550" s="2"/>
      <c r="B2550" s="15" t="s">
        <v>21</v>
      </c>
      <c r="C2550" s="10">
        <v>0.36</v>
      </c>
      <c r="D2550" s="13">
        <f>C2550/363/12*1000</f>
        <v>0.08264462809917356</v>
      </c>
    </row>
    <row r="2551" spans="1:4" ht="12.75">
      <c r="A2551" s="2"/>
      <c r="B2551" s="20" t="s">
        <v>22</v>
      </c>
      <c r="C2551" s="10">
        <v>0</v>
      </c>
      <c r="D2551" s="13">
        <f>C2551/363/12*1000</f>
        <v>0</v>
      </c>
    </row>
    <row r="2552" spans="1:4" ht="12.75">
      <c r="A2552" s="12" t="s">
        <v>23</v>
      </c>
      <c r="B2552" s="12"/>
      <c r="C2552" s="13">
        <v>2.88</v>
      </c>
      <c r="D2552" s="13">
        <f>C2552/363/12*1000</f>
        <v>0.6611570247933884</v>
      </c>
    </row>
    <row r="2553" spans="1:4" ht="12.75">
      <c r="A2553" s="21" t="s">
        <v>24</v>
      </c>
      <c r="B2553" s="21"/>
      <c r="C2553" s="13">
        <v>14.7</v>
      </c>
      <c r="D2553" s="13">
        <f>C2553/363/12*1000</f>
        <v>3.37465564738292</v>
      </c>
    </row>
    <row r="2554" spans="1:4" ht="12.75">
      <c r="A2554" s="2"/>
      <c r="B2554" s="11" t="s">
        <v>25</v>
      </c>
      <c r="C2554" s="13">
        <f>C2543+C2544+C2548+C2552+C2553</f>
        <v>90.03999999999999</v>
      </c>
      <c r="D2554" s="13">
        <f>C2554/363/12*1000</f>
        <v>20.670339761248847</v>
      </c>
    </row>
    <row r="2555" spans="1:4" ht="12.75">
      <c r="A2555" s="2">
        <v>4</v>
      </c>
      <c r="B2555" s="11" t="s">
        <v>26</v>
      </c>
      <c r="C2555" s="7"/>
      <c r="D2555" s="7"/>
    </row>
    <row r="2556" spans="1:4" ht="12.75">
      <c r="A2556" s="5">
        <v>5</v>
      </c>
      <c r="B2556" s="11" t="s">
        <v>11</v>
      </c>
      <c r="C2556" s="13">
        <f>C2554-C2540/1000</f>
        <v>-6.04646000000001</v>
      </c>
      <c r="D2556" s="13"/>
    </row>
    <row r="2557" spans="1:4" ht="12.75">
      <c r="A2557" s="5"/>
      <c r="B2557" s="11"/>
      <c r="C2557" s="13"/>
      <c r="D2557" s="13"/>
    </row>
    <row r="2558" spans="1:4" ht="12.75">
      <c r="A2558" s="22" t="s">
        <v>27</v>
      </c>
      <c r="B2558" s="22"/>
      <c r="C2558" s="22"/>
      <c r="D2558" s="22"/>
    </row>
    <row r="2559" spans="1:2" ht="12.75">
      <c r="A2559" s="50"/>
      <c r="B2559" s="50"/>
    </row>
    <row r="2560" spans="1:4" ht="12.75">
      <c r="A2560" s="1" t="s">
        <v>0</v>
      </c>
      <c r="B2560" s="1"/>
      <c r="C2560" s="1"/>
      <c r="D2560" s="1"/>
    </row>
    <row r="2561" spans="1:4" ht="12.75">
      <c r="A2561" s="1" t="s">
        <v>28</v>
      </c>
      <c r="B2561" s="1"/>
      <c r="C2561" s="1"/>
      <c r="D2561" s="1"/>
    </row>
    <row r="2562" spans="1:4" ht="12.75">
      <c r="A2562" s="1" t="s">
        <v>167</v>
      </c>
      <c r="B2562" s="1"/>
      <c r="C2562" s="1"/>
      <c r="D2562" s="1"/>
    </row>
    <row r="2563" spans="1:4" ht="12.75" customHeight="1">
      <c r="A2563" s="2"/>
      <c r="B2563" s="2" t="s">
        <v>3</v>
      </c>
      <c r="C2563" s="3" t="s">
        <v>108</v>
      </c>
      <c r="D2563" s="3"/>
    </row>
    <row r="2564" spans="1:4" ht="12.75">
      <c r="A2564" s="2"/>
      <c r="B2564" s="2"/>
      <c r="C2564" s="4" t="s">
        <v>5</v>
      </c>
      <c r="D2564" s="4" t="s">
        <v>6</v>
      </c>
    </row>
    <row r="2565" spans="1:4" ht="12.75">
      <c r="A2565" s="5">
        <v>1</v>
      </c>
      <c r="B2565" s="6" t="s">
        <v>7</v>
      </c>
      <c r="C2565" s="13">
        <v>2716.3</v>
      </c>
      <c r="D2565" s="13"/>
    </row>
    <row r="2566" spans="1:4" ht="12.75">
      <c r="A2566" s="5">
        <v>2</v>
      </c>
      <c r="B2566" s="8" t="s">
        <v>34</v>
      </c>
      <c r="C2566" s="9" t="s">
        <v>3</v>
      </c>
      <c r="D2566" s="9"/>
    </row>
    <row r="2567" spans="1:4" ht="12.75">
      <c r="A2567" s="5"/>
      <c r="B2567" s="27" t="s">
        <v>150</v>
      </c>
      <c r="C2567" s="10">
        <v>678587.6</v>
      </c>
      <c r="D2567" s="10"/>
    </row>
    <row r="2568" spans="1:4" ht="12.75">
      <c r="A2568" s="5"/>
      <c r="B2568" s="27" t="s">
        <v>168</v>
      </c>
      <c r="C2568" s="10">
        <v>664769.32</v>
      </c>
      <c r="D2568" s="10"/>
    </row>
    <row r="2569" spans="1:4" ht="12.75">
      <c r="A2569" s="5"/>
      <c r="B2569" s="27" t="s">
        <v>11</v>
      </c>
      <c r="C2569" s="10">
        <f>C2568-C2567</f>
        <v>-13818.280000000028</v>
      </c>
      <c r="D2569" s="10"/>
    </row>
    <row r="2570" spans="1:4" ht="12.75">
      <c r="A2570" s="5">
        <v>3</v>
      </c>
      <c r="B2570" s="11" t="s">
        <v>12</v>
      </c>
      <c r="C2570" s="1" t="s">
        <v>13</v>
      </c>
      <c r="D2570" s="1"/>
    </row>
    <row r="2571" spans="1:4" ht="12.75">
      <c r="A2571" s="12" t="s">
        <v>14</v>
      </c>
      <c r="B2571" s="12"/>
      <c r="C2571" s="13">
        <v>91.6</v>
      </c>
      <c r="D2571" s="13">
        <f>C2571/2716.3/12*1000</f>
        <v>2.810195241075482</v>
      </c>
    </row>
    <row r="2572" spans="1:4" ht="12.75" customHeight="1">
      <c r="A2572" s="14" t="s">
        <v>15</v>
      </c>
      <c r="B2572" s="14"/>
      <c r="C2572" s="7">
        <f>C2573+C2574+C2575</f>
        <v>420.17</v>
      </c>
      <c r="D2572" s="13">
        <f>C2572/2716.3/12*1000</f>
        <v>12.890390114003116</v>
      </c>
    </row>
    <row r="2573" spans="1:4" ht="12.75">
      <c r="A2573" s="2"/>
      <c r="B2573" s="15" t="s">
        <v>16</v>
      </c>
      <c r="C2573" s="10">
        <v>145.67</v>
      </c>
      <c r="D2573" s="13">
        <f>C2573/2716.3/12*1000</f>
        <v>4.469008086981064</v>
      </c>
    </row>
    <row r="2574" spans="1:4" ht="12.75">
      <c r="A2574" s="2"/>
      <c r="B2574" s="15" t="s">
        <v>17</v>
      </c>
      <c r="C2574" s="39">
        <v>236.3</v>
      </c>
      <c r="D2574" s="13">
        <f>C2574/2716.3/12*1000</f>
        <v>7.249444710329001</v>
      </c>
    </row>
    <row r="2575" spans="1:4" ht="12.75">
      <c r="A2575" s="18" t="s">
        <v>18</v>
      </c>
      <c r="B2575" s="18"/>
      <c r="C2575" s="17">
        <v>38.2</v>
      </c>
      <c r="D2575" s="13">
        <f>C2575/2716.3/12*1000</f>
        <v>1.1719373166930505</v>
      </c>
    </row>
    <row r="2576" spans="1:4" ht="12.75" customHeight="1">
      <c r="A2576" s="19" t="s">
        <v>19</v>
      </c>
      <c r="B2576" s="19"/>
      <c r="C2576" s="13">
        <f>C2577+C2579+C2578</f>
        <v>205.35</v>
      </c>
      <c r="D2576" s="13">
        <f>C2576/2716.3/12*1000</f>
        <v>6.299930051908847</v>
      </c>
    </row>
    <row r="2577" spans="1:4" ht="12.75">
      <c r="A2577" s="2"/>
      <c r="B2577" s="15" t="s">
        <v>20</v>
      </c>
      <c r="C2577" s="16">
        <v>202</v>
      </c>
      <c r="D2577" s="13">
        <f>C2577/2716.3/12*1000</f>
        <v>6.197155444293094</v>
      </c>
    </row>
    <row r="2578" spans="1:4" ht="12.75">
      <c r="A2578" s="2"/>
      <c r="B2578" s="15" t="s">
        <v>21</v>
      </c>
      <c r="C2578" s="10">
        <v>1.92</v>
      </c>
      <c r="D2578" s="13">
        <f>C2578/2716.3/12*1000</f>
        <v>0.058903655708132385</v>
      </c>
    </row>
    <row r="2579" spans="1:4" ht="12.75">
      <c r="A2579" s="2"/>
      <c r="B2579" s="20" t="s">
        <v>22</v>
      </c>
      <c r="C2579" s="10">
        <v>1.43</v>
      </c>
      <c r="D2579" s="13">
        <f>C2579/2716.3/12*1000</f>
        <v>0.04387095190761943</v>
      </c>
    </row>
    <row r="2580" spans="1:4" ht="12.75">
      <c r="A2580" s="12" t="s">
        <v>23</v>
      </c>
      <c r="B2580" s="12"/>
      <c r="C2580" s="13">
        <v>19.94</v>
      </c>
      <c r="D2580" s="13">
        <f>C2580/2716.3/12*1000</f>
        <v>0.6117390077188332</v>
      </c>
    </row>
    <row r="2581" spans="1:4" ht="12.75">
      <c r="A2581" s="21" t="s">
        <v>24</v>
      </c>
      <c r="B2581" s="21"/>
      <c r="C2581" s="7">
        <v>110</v>
      </c>
      <c r="D2581" s="13">
        <f>C2581/2716.3/12*1000</f>
        <v>3.3746886082784178</v>
      </c>
    </row>
    <row r="2582" spans="1:4" ht="12.75">
      <c r="A2582" s="2"/>
      <c r="B2582" s="11" t="s">
        <v>25</v>
      </c>
      <c r="C2582" s="7">
        <f>C2571+C2572+C2576+C2580+C2581</f>
        <v>847.0600000000001</v>
      </c>
      <c r="D2582" s="13">
        <f>C2582/2716.3/12*1000</f>
        <v>25.986943022984697</v>
      </c>
    </row>
    <row r="2583" spans="1:4" ht="12.75">
      <c r="A2583" s="2">
        <v>4</v>
      </c>
      <c r="B2583" s="11" t="s">
        <v>26</v>
      </c>
      <c r="C2583" s="7"/>
      <c r="D2583" s="7"/>
    </row>
    <row r="2584" spans="1:4" ht="12.75">
      <c r="A2584" s="5">
        <v>5</v>
      </c>
      <c r="B2584" s="11" t="s">
        <v>11</v>
      </c>
      <c r="C2584" s="13">
        <f>C2582-C2568/1000</f>
        <v>182.29068000000007</v>
      </c>
      <c r="D2584" s="13"/>
    </row>
    <row r="2585" spans="1:4" ht="12.75">
      <c r="A2585" s="5"/>
      <c r="B2585" s="11"/>
      <c r="C2585" s="13"/>
      <c r="D2585" s="13"/>
    </row>
    <row r="2586" spans="1:4" ht="12.75">
      <c r="A2586" s="12" t="s">
        <v>38</v>
      </c>
      <c r="B2586" s="12"/>
      <c r="C2586" s="28"/>
      <c r="D2586" s="13"/>
    </row>
    <row r="2587" spans="1:4" ht="12.75">
      <c r="A2587" s="28"/>
      <c r="B2587" s="27" t="s">
        <v>39</v>
      </c>
      <c r="C2587" s="28">
        <v>16569.46</v>
      </c>
      <c r="D2587" s="13"/>
    </row>
    <row r="2588" spans="1:4" ht="12.75">
      <c r="A2588" s="5"/>
      <c r="B2588" s="22" t="s">
        <v>40</v>
      </c>
      <c r="C2588" s="28">
        <v>14666.77</v>
      </c>
      <c r="D2588" s="13"/>
    </row>
    <row r="2589" spans="1:4" ht="12.75">
      <c r="A2589" s="5"/>
      <c r="B2589" s="29" t="s">
        <v>11</v>
      </c>
      <c r="C2589" s="30">
        <f>C2588-C2587</f>
        <v>-1902.6899999999987</v>
      </c>
      <c r="D2589" s="13"/>
    </row>
    <row r="2590" spans="1:4" ht="12.75">
      <c r="A2590" s="5"/>
      <c r="B2590" s="27" t="s">
        <v>41</v>
      </c>
      <c r="C2590" s="28">
        <v>18335.23</v>
      </c>
      <c r="D2590" s="13"/>
    </row>
    <row r="2591" spans="1:4" ht="12.75">
      <c r="A2591" s="5"/>
      <c r="B2591" s="22" t="s">
        <v>42</v>
      </c>
      <c r="C2591" s="28">
        <v>16307.2</v>
      </c>
      <c r="D2591" s="13"/>
    </row>
    <row r="2592" spans="1:4" ht="12.75">
      <c r="A2592" s="5"/>
      <c r="B2592" s="29" t="s">
        <v>11</v>
      </c>
      <c r="C2592" s="30">
        <f>C2591-C2590</f>
        <v>-2028.0299999999988</v>
      </c>
      <c r="D2592" s="13"/>
    </row>
    <row r="2593" spans="1:4" ht="12.75">
      <c r="A2593" s="5"/>
      <c r="B2593" s="27" t="s">
        <v>43</v>
      </c>
      <c r="C2593" s="28">
        <v>23876.78</v>
      </c>
      <c r="D2593" s="13"/>
    </row>
    <row r="2594" spans="1:4" ht="12.75">
      <c r="A2594" s="5"/>
      <c r="B2594" s="22" t="s">
        <v>44</v>
      </c>
      <c r="C2594" s="28">
        <v>21742.94</v>
      </c>
      <c r="D2594" s="13"/>
    </row>
    <row r="2595" spans="1:4" ht="12.75">
      <c r="A2595" s="5"/>
      <c r="B2595" s="29" t="s">
        <v>11</v>
      </c>
      <c r="C2595" s="30">
        <f>C2594-C2593</f>
        <v>-2133.84</v>
      </c>
      <c r="D2595" s="13"/>
    </row>
    <row r="2596" spans="1:4" ht="12.75">
      <c r="A2596" s="5"/>
      <c r="B2596" s="27" t="s">
        <v>72</v>
      </c>
      <c r="C2596" s="28"/>
      <c r="D2596" s="13"/>
    </row>
    <row r="2597" spans="1:4" ht="12.75">
      <c r="A2597" s="5"/>
      <c r="B2597" s="22" t="s">
        <v>73</v>
      </c>
      <c r="C2597" s="30">
        <v>129.78</v>
      </c>
      <c r="D2597" s="13"/>
    </row>
    <row r="2598" spans="1:4" ht="12.75">
      <c r="A2598" s="5"/>
      <c r="B2598" s="29" t="s">
        <v>11</v>
      </c>
      <c r="C2598" s="28"/>
      <c r="D2598" s="13"/>
    </row>
    <row r="2599" spans="1:4" ht="12.75">
      <c r="A2599" s="5"/>
      <c r="B2599" s="29" t="s">
        <v>45</v>
      </c>
      <c r="C2599" s="32">
        <f>C2589+C2592+C2595+C2597</f>
        <v>-5934.779999999998</v>
      </c>
      <c r="D2599" s="13"/>
    </row>
    <row r="2600" spans="1:4" ht="12.75">
      <c r="A2600" s="12"/>
      <c r="B2600" s="12"/>
      <c r="C2600" s="28"/>
      <c r="D2600" s="13"/>
    </row>
    <row r="2601" spans="1:4" ht="12.75">
      <c r="A2601" s="12"/>
      <c r="B2601" s="14" t="s">
        <v>49</v>
      </c>
      <c r="C2601" s="42">
        <v>188.22</v>
      </c>
      <c r="D2601" s="13"/>
    </row>
    <row r="2602" spans="1:4" ht="12.75">
      <c r="A2602" s="22" t="s">
        <v>27</v>
      </c>
      <c r="B2602" s="22"/>
      <c r="C2602" s="22"/>
      <c r="D2602" s="22"/>
    </row>
    <row r="2604" spans="1:4" ht="12.75">
      <c r="A2604" s="1" t="s">
        <v>0</v>
      </c>
      <c r="B2604" s="1"/>
      <c r="C2604" s="1"/>
      <c r="D2604" s="1"/>
    </row>
    <row r="2605" spans="1:4" ht="12.75">
      <c r="A2605" s="1" t="s">
        <v>28</v>
      </c>
      <c r="B2605" s="1"/>
      <c r="C2605" s="1"/>
      <c r="D2605" s="1"/>
    </row>
    <row r="2606" spans="1:4" ht="12.75">
      <c r="A2606" s="1" t="s">
        <v>169</v>
      </c>
      <c r="B2606" s="1"/>
      <c r="C2606" s="1"/>
      <c r="D2606" s="1"/>
    </row>
    <row r="2607" spans="1:4" ht="12.75" customHeight="1">
      <c r="A2607" s="2"/>
      <c r="B2607" s="2" t="s">
        <v>3</v>
      </c>
      <c r="C2607" s="3" t="s">
        <v>108</v>
      </c>
      <c r="D2607" s="3"/>
    </row>
    <row r="2608" spans="1:4" ht="12.75">
      <c r="A2608" s="2"/>
      <c r="B2608" s="2"/>
      <c r="C2608" s="4" t="s">
        <v>5</v>
      </c>
      <c r="D2608" s="4" t="s">
        <v>6</v>
      </c>
    </row>
    <row r="2609" spans="1:4" ht="12.75">
      <c r="A2609" s="5">
        <v>1</v>
      </c>
      <c r="B2609" s="6" t="s">
        <v>7</v>
      </c>
      <c r="C2609" s="13">
        <v>2694.2</v>
      </c>
      <c r="D2609" s="13"/>
    </row>
    <row r="2610" spans="1:4" ht="12.75">
      <c r="A2610" s="5">
        <v>2</v>
      </c>
      <c r="B2610" s="8" t="s">
        <v>143</v>
      </c>
      <c r="C2610" s="9" t="s">
        <v>3</v>
      </c>
      <c r="D2610" s="9"/>
    </row>
    <row r="2611" spans="1:4" ht="12.75">
      <c r="A2611" s="5"/>
      <c r="B2611" s="27" t="s">
        <v>161</v>
      </c>
      <c r="C2611" s="10">
        <v>825844.53</v>
      </c>
      <c r="D2611" s="10"/>
    </row>
    <row r="2612" spans="1:4" ht="12.75">
      <c r="A2612" s="5"/>
      <c r="B2612" s="27" t="s">
        <v>170</v>
      </c>
      <c r="C2612" s="10">
        <v>854947.74</v>
      </c>
      <c r="D2612" s="10"/>
    </row>
    <row r="2613" spans="1:4" ht="12.75">
      <c r="A2613" s="5"/>
      <c r="B2613" s="27" t="s">
        <v>11</v>
      </c>
      <c r="C2613" s="10">
        <f>C2612-C2611</f>
        <v>29103.209999999963</v>
      </c>
      <c r="D2613" s="10"/>
    </row>
    <row r="2614" spans="1:4" ht="12.75">
      <c r="A2614" s="5">
        <v>3</v>
      </c>
      <c r="B2614" s="11" t="s">
        <v>12</v>
      </c>
      <c r="C2614" s="1" t="s">
        <v>13</v>
      </c>
      <c r="D2614" s="1"/>
    </row>
    <row r="2615" spans="1:4" ht="12.75">
      <c r="A2615" s="12" t="s">
        <v>14</v>
      </c>
      <c r="B2615" s="12"/>
      <c r="C2615" s="13">
        <v>111.5</v>
      </c>
      <c r="D2615" s="13">
        <f>C2615/2694.2/12*1000</f>
        <v>3.4487664860317224</v>
      </c>
    </row>
    <row r="2616" spans="1:4" ht="12.75" customHeight="1">
      <c r="A2616" s="14" t="s">
        <v>15</v>
      </c>
      <c r="B2616" s="14"/>
      <c r="C2616" s="7">
        <f>C2617+C2618+C2619</f>
        <v>639.9</v>
      </c>
      <c r="D2616" s="13">
        <f>C2616/2694.2/12*1000</f>
        <v>19.792517259297753</v>
      </c>
    </row>
    <row r="2617" spans="1:4" ht="12.75">
      <c r="A2617" s="2"/>
      <c r="B2617" s="15" t="s">
        <v>16</v>
      </c>
      <c r="C2617" s="10">
        <v>144.6</v>
      </c>
      <c r="D2617" s="13">
        <f>C2617/2694.2/12*1000</f>
        <v>4.472570707445624</v>
      </c>
    </row>
    <row r="2618" spans="1:4" ht="12.75">
      <c r="A2618" s="2"/>
      <c r="B2618" s="15" t="s">
        <v>17</v>
      </c>
      <c r="C2618" s="39">
        <v>495.3</v>
      </c>
      <c r="D2618" s="13">
        <f>C2618/2694.2/12*1000</f>
        <v>15.319946551852128</v>
      </c>
    </row>
    <row r="2619" spans="1:4" ht="12.75">
      <c r="A2619" s="18" t="s">
        <v>18</v>
      </c>
      <c r="B2619" s="18"/>
      <c r="C2619" s="17">
        <v>0</v>
      </c>
      <c r="D2619" s="13">
        <f>C2619/2694.2/12*1000</f>
        <v>0</v>
      </c>
    </row>
    <row r="2620" spans="1:4" ht="12.75" customHeight="1">
      <c r="A2620" s="19" t="s">
        <v>19</v>
      </c>
      <c r="B2620" s="19"/>
      <c r="C2620" s="13">
        <f>C2621+C2623+C2622</f>
        <v>201.9</v>
      </c>
      <c r="D2620" s="13">
        <f>C2620/2694.2/12*1000</f>
        <v>6.244896444213497</v>
      </c>
    </row>
    <row r="2621" spans="1:4" ht="12.75">
      <c r="A2621" s="2"/>
      <c r="B2621" s="15" t="s">
        <v>20</v>
      </c>
      <c r="C2621" s="16">
        <v>197</v>
      </c>
      <c r="D2621" s="13">
        <f>C2621/2694.2/12*1000</f>
        <v>6.093336302674882</v>
      </c>
    </row>
    <row r="2622" spans="1:4" ht="12.75">
      <c r="A2622" s="2"/>
      <c r="B2622" s="15" t="s">
        <v>21</v>
      </c>
      <c r="C2622" s="10">
        <v>1.82</v>
      </c>
      <c r="D2622" s="13">
        <f>C2622/2694.2/12*1000</f>
        <v>0.056293766857199425</v>
      </c>
    </row>
    <row r="2623" spans="1:4" ht="12.75">
      <c r="A2623" s="2"/>
      <c r="B2623" s="20" t="s">
        <v>22</v>
      </c>
      <c r="C2623" s="10">
        <v>3.08</v>
      </c>
      <c r="D2623" s="13">
        <f>C2623/2694.2/12*1000</f>
        <v>0.09526637468141441</v>
      </c>
    </row>
    <row r="2624" spans="1:4" ht="12.75">
      <c r="A2624" s="12" t="s">
        <v>23</v>
      </c>
      <c r="B2624" s="12"/>
      <c r="C2624" s="13">
        <v>25.65</v>
      </c>
      <c r="D2624" s="13">
        <f>C2624/2694.2/12*1000</f>
        <v>0.7933709449929479</v>
      </c>
    </row>
    <row r="2625" spans="1:4" ht="12.75">
      <c r="A2625" s="21" t="s">
        <v>24</v>
      </c>
      <c r="B2625" s="21"/>
      <c r="C2625" s="1">
        <v>109.09</v>
      </c>
      <c r="D2625" s="13">
        <f>C2625/2694.2/12*1000</f>
        <v>3.3742236409076294</v>
      </c>
    </row>
    <row r="2626" spans="1:4" ht="12.75">
      <c r="A2626" s="21"/>
      <c r="B2626" s="40" t="s">
        <v>71</v>
      </c>
      <c r="C2626" s="13">
        <v>21.34</v>
      </c>
      <c r="D2626" s="13">
        <f>C2626/2694.2/12*1000</f>
        <v>0.6600598817212283</v>
      </c>
    </row>
    <row r="2627" spans="1:4" ht="12.75">
      <c r="A2627" s="2"/>
      <c r="B2627" s="11" t="s">
        <v>25</v>
      </c>
      <c r="C2627" s="7">
        <f>C2615+C2616+C2620+C2624+C2625+C2626</f>
        <v>1109.3799999999999</v>
      </c>
      <c r="D2627" s="13">
        <f>C2627/2694.2/12*1000</f>
        <v>34.313834657164776</v>
      </c>
    </row>
    <row r="2628" spans="1:4" ht="12.75">
      <c r="A2628" s="2">
        <v>4</v>
      </c>
      <c r="B2628" s="11" t="s">
        <v>26</v>
      </c>
      <c r="C2628" s="7"/>
      <c r="D2628" s="7"/>
    </row>
    <row r="2629" spans="1:4" ht="12.75">
      <c r="A2629" s="5">
        <v>5</v>
      </c>
      <c r="B2629" s="11" t="s">
        <v>11</v>
      </c>
      <c r="C2629" s="13">
        <f>C2627-C2612/1000</f>
        <v>254.43225999999993</v>
      </c>
      <c r="D2629" s="13"/>
    </row>
    <row r="2630" spans="1:4" ht="12.75">
      <c r="A2630" s="5"/>
      <c r="B2630" s="11"/>
      <c r="C2630" s="13"/>
      <c r="D2630" s="13"/>
    </row>
    <row r="2631" spans="1:4" ht="12.75">
      <c r="A2631" s="12" t="s">
        <v>38</v>
      </c>
      <c r="B2631" s="12"/>
      <c r="C2631" s="28"/>
      <c r="D2631" s="13"/>
    </row>
    <row r="2632" spans="1:4" ht="12.75">
      <c r="A2632" s="28"/>
      <c r="B2632" s="27" t="s">
        <v>39</v>
      </c>
      <c r="C2632" s="28">
        <v>24811.12</v>
      </c>
      <c r="D2632" s="13"/>
    </row>
    <row r="2633" spans="1:4" ht="12.75">
      <c r="A2633" s="5"/>
      <c r="B2633" s="22" t="s">
        <v>40</v>
      </c>
      <c r="C2633" s="28">
        <v>22866.76</v>
      </c>
      <c r="D2633" s="13"/>
    </row>
    <row r="2634" spans="1:4" ht="12.75">
      <c r="A2634" s="5"/>
      <c r="B2634" s="29" t="s">
        <v>11</v>
      </c>
      <c r="C2634" s="30">
        <f>C2633-C2632</f>
        <v>-1944.3600000000006</v>
      </c>
      <c r="D2634" s="13"/>
    </row>
    <row r="2635" spans="1:4" ht="12.75">
      <c r="A2635" s="5"/>
      <c r="B2635" s="27" t="s">
        <v>41</v>
      </c>
      <c r="C2635" s="28">
        <v>27394.98</v>
      </c>
      <c r="D2635" s="13"/>
    </row>
    <row r="2636" spans="1:4" ht="12.75">
      <c r="A2636" s="5"/>
      <c r="B2636" s="22" t="s">
        <v>42</v>
      </c>
      <c r="C2636" s="28">
        <v>25234.97</v>
      </c>
      <c r="D2636" s="13"/>
    </row>
    <row r="2637" spans="1:4" ht="12.75">
      <c r="A2637" s="5"/>
      <c r="B2637" s="29" t="s">
        <v>11</v>
      </c>
      <c r="C2637" s="30">
        <f>C2636-C2635</f>
        <v>-2160.0099999999984</v>
      </c>
      <c r="D2637" s="13"/>
    </row>
    <row r="2638" spans="1:4" ht="12.75">
      <c r="A2638" s="5"/>
      <c r="B2638" s="27" t="s">
        <v>141</v>
      </c>
      <c r="C2638" s="28"/>
      <c r="D2638" s="13"/>
    </row>
    <row r="2639" spans="1:4" ht="12.75">
      <c r="A2639" s="5"/>
      <c r="B2639" s="22" t="s">
        <v>73</v>
      </c>
      <c r="C2639" s="28">
        <v>21.77</v>
      </c>
      <c r="D2639" s="13"/>
    </row>
    <row r="2640" spans="1:4" ht="12.75">
      <c r="A2640" s="5"/>
      <c r="B2640" s="29" t="s">
        <v>11</v>
      </c>
      <c r="C2640" s="30">
        <f>C2639-C2638</f>
        <v>21.77</v>
      </c>
      <c r="D2640" s="13"/>
    </row>
    <row r="2641" spans="1:4" ht="12.75">
      <c r="A2641" s="5"/>
      <c r="B2641" s="27" t="s">
        <v>43</v>
      </c>
      <c r="C2641" s="28">
        <v>16704.13</v>
      </c>
      <c r="D2641" s="13"/>
    </row>
    <row r="2642" spans="1:4" ht="12.75">
      <c r="A2642" s="5"/>
      <c r="B2642" s="22" t="s">
        <v>44</v>
      </c>
      <c r="C2642" s="28">
        <v>14689.55</v>
      </c>
      <c r="D2642" s="13"/>
    </row>
    <row r="2643" spans="1:4" ht="12.75">
      <c r="A2643" s="5"/>
      <c r="B2643" s="29" t="s">
        <v>11</v>
      </c>
      <c r="C2643" s="30">
        <f>C2642-C2641</f>
        <v>-2014.5800000000017</v>
      </c>
      <c r="D2643" s="13"/>
    </row>
    <row r="2644" spans="1:4" ht="12.75">
      <c r="A2644" s="12"/>
      <c r="B2644" s="29" t="s">
        <v>45</v>
      </c>
      <c r="C2644" s="32">
        <f>C2634+C2637+C2640+C2643</f>
        <v>-6097.18</v>
      </c>
      <c r="D2644" s="13"/>
    </row>
    <row r="2645" spans="1:4" ht="12.75">
      <c r="A2645" s="12"/>
      <c r="B2645" s="12"/>
      <c r="C2645" s="28"/>
      <c r="D2645" s="13"/>
    </row>
    <row r="2646" spans="1:4" ht="12.75">
      <c r="A2646" s="12"/>
      <c r="B2646" s="14" t="s">
        <v>49</v>
      </c>
      <c r="C2646" s="33">
        <v>260.53</v>
      </c>
      <c r="D2646" s="13"/>
    </row>
    <row r="2647" spans="1:4" ht="12.75">
      <c r="A2647" s="22" t="s">
        <v>27</v>
      </c>
      <c r="B2647" s="22"/>
      <c r="C2647" s="22"/>
      <c r="D2647" s="22"/>
    </row>
    <row r="2649" spans="1:4" ht="12.75">
      <c r="A2649" s="1" t="s">
        <v>0</v>
      </c>
      <c r="B2649" s="1"/>
      <c r="C2649" s="1"/>
      <c r="D2649" s="1"/>
    </row>
    <row r="2650" spans="1:4" ht="12.75">
      <c r="A2650" s="1" t="s">
        <v>28</v>
      </c>
      <c r="B2650" s="1"/>
      <c r="C2650" s="1"/>
      <c r="D2650" s="1"/>
    </row>
    <row r="2651" spans="1:4" ht="12.75">
      <c r="A2651" s="1" t="s">
        <v>171</v>
      </c>
      <c r="B2651" s="1"/>
      <c r="C2651" s="1"/>
      <c r="D2651" s="1"/>
    </row>
    <row r="2652" spans="1:4" ht="12.75" customHeight="1">
      <c r="A2652" s="2"/>
      <c r="B2652" s="2" t="s">
        <v>3</v>
      </c>
      <c r="C2652" s="3" t="s">
        <v>108</v>
      </c>
      <c r="D2652" s="3"/>
    </row>
    <row r="2653" spans="1:4" ht="12.75">
      <c r="A2653" s="2"/>
      <c r="B2653" s="2"/>
      <c r="C2653" s="4" t="s">
        <v>5</v>
      </c>
      <c r="D2653" s="4" t="s">
        <v>6</v>
      </c>
    </row>
    <row r="2654" spans="1:4" ht="12.75">
      <c r="A2654" s="5">
        <v>1</v>
      </c>
      <c r="B2654" s="6" t="s">
        <v>7</v>
      </c>
      <c r="C2654" s="13">
        <v>1454</v>
      </c>
      <c r="D2654" s="13"/>
    </row>
    <row r="2655" spans="1:4" ht="12.75">
      <c r="A2655" s="5">
        <v>2</v>
      </c>
      <c r="B2655" s="8" t="s">
        <v>172</v>
      </c>
      <c r="C2655" s="9" t="s">
        <v>3</v>
      </c>
      <c r="D2655" s="9"/>
    </row>
    <row r="2656" spans="1:4" ht="12.75">
      <c r="A2656" s="5"/>
      <c r="B2656" s="27" t="s">
        <v>150</v>
      </c>
      <c r="C2656" s="10">
        <v>445054</v>
      </c>
      <c r="D2656" s="10"/>
    </row>
    <row r="2657" spans="1:4" ht="12.75">
      <c r="A2657" s="5"/>
      <c r="B2657" s="27" t="s">
        <v>155</v>
      </c>
      <c r="C2657" s="10">
        <v>460408.47</v>
      </c>
      <c r="D2657" s="10"/>
    </row>
    <row r="2658" spans="1:4" ht="12.75">
      <c r="A2658" s="5"/>
      <c r="B2658" s="27" t="s">
        <v>11</v>
      </c>
      <c r="C2658" s="10">
        <f>C2657-C2656</f>
        <v>15354.469999999972</v>
      </c>
      <c r="D2658" s="10"/>
    </row>
    <row r="2659" spans="1:4" ht="12.75">
      <c r="A2659" s="5">
        <v>3</v>
      </c>
      <c r="B2659" s="11" t="s">
        <v>12</v>
      </c>
      <c r="C2659" s="1" t="s">
        <v>13</v>
      </c>
      <c r="D2659" s="1"/>
    </row>
    <row r="2660" spans="1:4" ht="12.75">
      <c r="A2660" s="12" t="s">
        <v>14</v>
      </c>
      <c r="B2660" s="12"/>
      <c r="C2660" s="13">
        <v>60</v>
      </c>
      <c r="D2660" s="13">
        <f>C2660/1454/12*1000</f>
        <v>3.43878954607978</v>
      </c>
    </row>
    <row r="2661" spans="1:4" ht="12.75" customHeight="1">
      <c r="A2661" s="14" t="s">
        <v>15</v>
      </c>
      <c r="B2661" s="14"/>
      <c r="C2661" s="7">
        <f>C2662+C2663+C2664</f>
        <v>103.35</v>
      </c>
      <c r="D2661" s="13">
        <f>C2661/1454/12*1000</f>
        <v>5.92331499312242</v>
      </c>
    </row>
    <row r="2662" spans="1:4" ht="12.75">
      <c r="A2662" s="2"/>
      <c r="B2662" s="15" t="s">
        <v>16</v>
      </c>
      <c r="C2662" s="10">
        <v>78.19</v>
      </c>
      <c r="D2662" s="13">
        <f>C2662/1454/12*1000</f>
        <v>4.481315910132966</v>
      </c>
    </row>
    <row r="2663" spans="1:4" ht="12.75">
      <c r="A2663" s="2"/>
      <c r="B2663" s="15" t="s">
        <v>17</v>
      </c>
      <c r="C2663" s="39">
        <v>23.63</v>
      </c>
      <c r="D2663" s="13">
        <f>C2663/1454/12*1000</f>
        <v>1.35430994956442</v>
      </c>
    </row>
    <row r="2664" spans="1:4" ht="12.75">
      <c r="A2664" s="18" t="s">
        <v>18</v>
      </c>
      <c r="B2664" s="18"/>
      <c r="C2664" s="17">
        <v>1.53</v>
      </c>
      <c r="D2664" s="13">
        <f>C2664/1454/12*1000</f>
        <v>0.08768913342503439</v>
      </c>
    </row>
    <row r="2665" spans="1:4" ht="12.75" customHeight="1">
      <c r="A2665" s="19" t="s">
        <v>19</v>
      </c>
      <c r="B2665" s="19"/>
      <c r="C2665" s="13">
        <f>C2666+C2668+C2667</f>
        <v>105.61</v>
      </c>
      <c r="D2665" s="13">
        <f>C2665/1454/12*1000</f>
        <v>6.052842732691427</v>
      </c>
    </row>
    <row r="2666" spans="1:4" ht="12.75">
      <c r="A2666" s="2"/>
      <c r="B2666" s="15" t="s">
        <v>93</v>
      </c>
      <c r="C2666" s="9">
        <v>104.57</v>
      </c>
      <c r="D2666" s="13">
        <f>C2666/1454/12*1000</f>
        <v>5.9932370472260414</v>
      </c>
    </row>
    <row r="2667" spans="1:4" ht="12.75">
      <c r="A2667" s="2"/>
      <c r="B2667" s="15" t="s">
        <v>21</v>
      </c>
      <c r="C2667" s="10">
        <v>1.04</v>
      </c>
      <c r="D2667" s="13">
        <f>C2667/1454/12*1000</f>
        <v>0.05960568546538285</v>
      </c>
    </row>
    <row r="2668" spans="1:4" ht="12.75">
      <c r="A2668" s="2"/>
      <c r="B2668" s="20" t="s">
        <v>22</v>
      </c>
      <c r="C2668" s="10">
        <v>0</v>
      </c>
      <c r="D2668" s="13">
        <f>C2668/1454/12*1000</f>
        <v>0</v>
      </c>
    </row>
    <row r="2669" spans="1:4" ht="12.75">
      <c r="A2669" s="12" t="s">
        <v>23</v>
      </c>
      <c r="B2669" s="12"/>
      <c r="C2669" s="13">
        <v>13.8</v>
      </c>
      <c r="D2669" s="13">
        <f>C2669/1454/12*1000</f>
        <v>0.7909215955983494</v>
      </c>
    </row>
    <row r="2670" spans="1:4" ht="12.75">
      <c r="A2670" s="21" t="s">
        <v>52</v>
      </c>
      <c r="B2670" s="21"/>
      <c r="C2670" s="1">
        <v>58.9</v>
      </c>
      <c r="D2670" s="13">
        <f>C2670/1454/12*1000</f>
        <v>3.3757450710683172</v>
      </c>
    </row>
    <row r="2671" spans="1:4" ht="12.75">
      <c r="A2671" s="2"/>
      <c r="B2671" s="11" t="s">
        <v>25</v>
      </c>
      <c r="C2671" s="7">
        <f>C2660+C2661+C2665+C2669+C2670</f>
        <v>341.65999999999997</v>
      </c>
      <c r="D2671" s="13">
        <f>C2671/1454/12*1000</f>
        <v>19.58161393856029</v>
      </c>
    </row>
    <row r="2672" spans="1:4" ht="12.75">
      <c r="A2672" s="2">
        <v>4</v>
      </c>
      <c r="B2672" s="11" t="s">
        <v>26</v>
      </c>
      <c r="C2672" s="7"/>
      <c r="D2672" s="7"/>
    </row>
    <row r="2673" spans="1:4" ht="12.75">
      <c r="A2673" s="5">
        <v>5</v>
      </c>
      <c r="B2673" s="11" t="s">
        <v>11</v>
      </c>
      <c r="C2673" s="13">
        <f>C2671-C2657/1000</f>
        <v>-118.74847</v>
      </c>
      <c r="D2673" s="13"/>
    </row>
    <row r="2674" spans="1:4" ht="12.75">
      <c r="A2674" s="5"/>
      <c r="B2674" s="11"/>
      <c r="C2674" s="13"/>
      <c r="D2674" s="13"/>
    </row>
    <row r="2675" spans="1:4" ht="12.75">
      <c r="A2675" s="22" t="s">
        <v>27</v>
      </c>
      <c r="B2675" s="22"/>
      <c r="C2675" s="22"/>
      <c r="D2675" s="22"/>
    </row>
    <row r="2677" spans="1:4" ht="12.75">
      <c r="A2677" s="1" t="s">
        <v>0</v>
      </c>
      <c r="B2677" s="1"/>
      <c r="C2677" s="1"/>
      <c r="D2677" s="1"/>
    </row>
    <row r="2678" spans="1:4" ht="12.75">
      <c r="A2678" s="1" t="s">
        <v>28</v>
      </c>
      <c r="B2678" s="1"/>
      <c r="C2678" s="1"/>
      <c r="D2678" s="1"/>
    </row>
    <row r="2679" spans="1:4" ht="12.75">
      <c r="A2679" s="1" t="s">
        <v>173</v>
      </c>
      <c r="B2679" s="1"/>
      <c r="C2679" s="1"/>
      <c r="D2679" s="1"/>
    </row>
    <row r="2680" spans="1:4" ht="12.75" customHeight="1">
      <c r="A2680" s="2"/>
      <c r="B2680" s="2" t="s">
        <v>3</v>
      </c>
      <c r="C2680" s="3" t="s">
        <v>108</v>
      </c>
      <c r="D2680" s="3"/>
    </row>
    <row r="2681" spans="1:4" ht="12.75">
      <c r="A2681" s="2"/>
      <c r="B2681" s="2"/>
      <c r="C2681" s="4" t="s">
        <v>5</v>
      </c>
      <c r="D2681" s="4" t="s">
        <v>6</v>
      </c>
    </row>
    <row r="2682" spans="1:4" ht="12.75">
      <c r="A2682" s="5">
        <v>1</v>
      </c>
      <c r="B2682" s="6" t="s">
        <v>7</v>
      </c>
      <c r="C2682" s="13">
        <v>3550.9</v>
      </c>
      <c r="D2682" s="13"/>
    </row>
    <row r="2683" spans="1:4" ht="12.75">
      <c r="A2683" s="5">
        <v>2</v>
      </c>
      <c r="B2683" s="8" t="s">
        <v>143</v>
      </c>
      <c r="C2683" s="9" t="s">
        <v>3</v>
      </c>
      <c r="D2683" s="9"/>
    </row>
    <row r="2684" spans="1:4" ht="12.75">
      <c r="A2684" s="5"/>
      <c r="B2684" s="27" t="s">
        <v>161</v>
      </c>
      <c r="C2684" s="10">
        <v>1014044.16</v>
      </c>
      <c r="D2684" s="10"/>
    </row>
    <row r="2685" spans="1:4" ht="12.75">
      <c r="A2685" s="5"/>
      <c r="B2685" s="27" t="s">
        <v>170</v>
      </c>
      <c r="C2685" s="10">
        <v>959305.07</v>
      </c>
      <c r="D2685" s="10"/>
    </row>
    <row r="2686" spans="1:4" ht="12.75">
      <c r="A2686" s="5"/>
      <c r="B2686" s="27" t="s">
        <v>11</v>
      </c>
      <c r="C2686" s="10">
        <f>C2685-C2684</f>
        <v>-54739.090000000084</v>
      </c>
      <c r="D2686" s="10"/>
    </row>
    <row r="2687" spans="1:4" ht="12.75">
      <c r="A2687" s="5">
        <v>3</v>
      </c>
      <c r="B2687" s="11" t="s">
        <v>12</v>
      </c>
      <c r="C2687" s="1" t="s">
        <v>13</v>
      </c>
      <c r="D2687" s="1"/>
    </row>
    <row r="2688" spans="1:4" ht="12.75">
      <c r="A2688" s="12" t="s">
        <v>14</v>
      </c>
      <c r="B2688" s="12"/>
      <c r="C2688" s="13">
        <v>136.9</v>
      </c>
      <c r="D2688" s="13">
        <f>C2688/3550.9/12*1000</f>
        <v>3.212800510668657</v>
      </c>
    </row>
    <row r="2689" spans="1:4" ht="12.75" customHeight="1">
      <c r="A2689" s="14" t="s">
        <v>15</v>
      </c>
      <c r="B2689" s="14"/>
      <c r="C2689" s="7">
        <f>C2690+C2691+C2692</f>
        <v>528.57</v>
      </c>
      <c r="D2689" s="13">
        <f>C2689/3550.9/12*1000</f>
        <v>12.404601650285846</v>
      </c>
    </row>
    <row r="2690" spans="1:4" ht="12.75">
      <c r="A2690" s="2"/>
      <c r="B2690" s="15" t="s">
        <v>16</v>
      </c>
      <c r="C2690" s="10">
        <v>194.13</v>
      </c>
      <c r="D2690" s="13">
        <f>C2690/3550.9/12*1000</f>
        <v>4.555887239854685</v>
      </c>
    </row>
    <row r="2691" spans="1:4" ht="12.75">
      <c r="A2691" s="2"/>
      <c r="B2691" s="15" t="s">
        <v>17</v>
      </c>
      <c r="C2691" s="39">
        <v>316.87</v>
      </c>
      <c r="D2691" s="13">
        <f>C2691/3550.9/12*1000</f>
        <v>7.436377631961849</v>
      </c>
    </row>
    <row r="2692" spans="1:4" ht="12.75">
      <c r="A2692" s="18" t="s">
        <v>18</v>
      </c>
      <c r="B2692" s="18"/>
      <c r="C2692" s="17">
        <v>17.57</v>
      </c>
      <c r="D2692" s="13">
        <f>C2692/3550.9/12*1000</f>
        <v>0.4123367784693082</v>
      </c>
    </row>
    <row r="2693" spans="1:4" ht="12.75" customHeight="1">
      <c r="A2693" s="19" t="s">
        <v>19</v>
      </c>
      <c r="B2693" s="19"/>
      <c r="C2693" s="13">
        <f>C2694+C2696+C2695</f>
        <v>254.54000000000002</v>
      </c>
      <c r="D2693" s="13">
        <f>C2693/3550.9/12*1000</f>
        <v>5.9736029363447765</v>
      </c>
    </row>
    <row r="2694" spans="1:4" ht="12.75">
      <c r="A2694" s="2"/>
      <c r="B2694" s="15" t="s">
        <v>20</v>
      </c>
      <c r="C2694" s="9">
        <v>252.3</v>
      </c>
      <c r="D2694" s="13">
        <f>C2694/3550.9/12*1000</f>
        <v>5.921034104029964</v>
      </c>
    </row>
    <row r="2695" spans="1:4" ht="12.75">
      <c r="A2695" s="2"/>
      <c r="B2695" s="15" t="s">
        <v>21</v>
      </c>
      <c r="C2695" s="10">
        <v>2.24</v>
      </c>
      <c r="D2695" s="13">
        <f>C2695/3550.9/12*1000</f>
        <v>0.052568832314812214</v>
      </c>
    </row>
    <row r="2696" spans="1:4" ht="12.75">
      <c r="A2696" s="2"/>
      <c r="B2696" s="20" t="s">
        <v>22</v>
      </c>
      <c r="C2696" s="10">
        <v>0</v>
      </c>
      <c r="D2696" s="13">
        <f>C2696/3550.9/12*1000</f>
        <v>0</v>
      </c>
    </row>
    <row r="2697" spans="1:4" ht="12.75">
      <c r="A2697" s="12" t="s">
        <v>23</v>
      </c>
      <c r="B2697" s="12"/>
      <c r="C2697" s="13">
        <v>28.8</v>
      </c>
      <c r="D2697" s="13">
        <f>C2697/3550.9/12*1000</f>
        <v>0.6758849869047284</v>
      </c>
    </row>
    <row r="2698" spans="1:4" ht="12.75">
      <c r="A2698" s="21" t="s">
        <v>24</v>
      </c>
      <c r="B2698" s="21"/>
      <c r="C2698" s="1">
        <v>143.8</v>
      </c>
      <c r="D2698" s="13">
        <f>C2698/3550.9/12*1000</f>
        <v>3.3747312887812484</v>
      </c>
    </row>
    <row r="2699" spans="1:4" ht="12.75">
      <c r="A2699" s="2"/>
      <c r="B2699" s="11" t="s">
        <v>25</v>
      </c>
      <c r="C2699" s="7">
        <f>C2688+C2689+C2693+C2697+C2698</f>
        <v>1092.61</v>
      </c>
      <c r="D2699" s="13">
        <f>C2699/3550.9/12*1000</f>
        <v>25.641621372985245</v>
      </c>
    </row>
    <row r="2700" spans="1:4" ht="12.75">
      <c r="A2700" s="2">
        <v>4</v>
      </c>
      <c r="B2700" s="11" t="s">
        <v>26</v>
      </c>
      <c r="C2700" s="7"/>
      <c r="D2700" s="7"/>
    </row>
    <row r="2701" spans="1:4" ht="12.75">
      <c r="A2701" s="5">
        <v>5</v>
      </c>
      <c r="B2701" s="11" t="s">
        <v>11</v>
      </c>
      <c r="C2701" s="13">
        <f>C2699-C2685/1000</f>
        <v>133.3049299999999</v>
      </c>
      <c r="D2701" s="13"/>
    </row>
    <row r="2702" spans="1:4" ht="12.75">
      <c r="A2702" s="5"/>
      <c r="B2702" s="11"/>
      <c r="C2702" s="13"/>
      <c r="D2702" s="13"/>
    </row>
    <row r="2703" spans="1:4" ht="12.75">
      <c r="A2703" s="5"/>
      <c r="B2703" s="12" t="s">
        <v>38</v>
      </c>
      <c r="C2703" s="28"/>
      <c r="D2703" s="28"/>
    </row>
    <row r="2704" spans="1:4" ht="12.75">
      <c r="A2704" s="5"/>
      <c r="B2704" s="27" t="s">
        <v>39</v>
      </c>
      <c r="C2704" s="28">
        <v>2664.05</v>
      </c>
      <c r="D2704" s="28"/>
    </row>
    <row r="2705" spans="1:4" ht="12.75">
      <c r="A2705" s="5"/>
      <c r="B2705" s="22" t="s">
        <v>40</v>
      </c>
      <c r="C2705" s="28">
        <v>3668.44</v>
      </c>
      <c r="D2705" s="28"/>
    </row>
    <row r="2706" spans="1:4" ht="12.75">
      <c r="A2706" s="5"/>
      <c r="B2706" s="29" t="s">
        <v>11</v>
      </c>
      <c r="C2706" s="30">
        <f>C2705-C2704</f>
        <v>1004.3899999999999</v>
      </c>
      <c r="D2706" s="30"/>
    </row>
    <row r="2707" spans="1:4" ht="12.75">
      <c r="A2707" s="5"/>
      <c r="B2707" s="27" t="s">
        <v>41</v>
      </c>
      <c r="C2707" s="28">
        <v>6036.65</v>
      </c>
      <c r="D2707" s="28"/>
    </row>
    <row r="2708" spans="1:4" ht="12.75">
      <c r="A2708" s="5"/>
      <c r="B2708" s="22" t="s">
        <v>42</v>
      </c>
      <c r="C2708" s="28">
        <v>7095.82</v>
      </c>
      <c r="D2708" s="28"/>
    </row>
    <row r="2709" spans="1:4" ht="12.75">
      <c r="A2709" s="5"/>
      <c r="B2709" s="29" t="s">
        <v>11</v>
      </c>
      <c r="C2709" s="30">
        <f>C2708-C2707</f>
        <v>1059.17</v>
      </c>
      <c r="D2709" s="30"/>
    </row>
    <row r="2710" spans="1:4" ht="12.75">
      <c r="A2710" s="5"/>
      <c r="B2710" s="27" t="s">
        <v>141</v>
      </c>
      <c r="C2710" s="28">
        <v>17470.5</v>
      </c>
      <c r="D2710" s="28"/>
    </row>
    <row r="2711" spans="1:4" ht="12.75">
      <c r="A2711" s="5"/>
      <c r="B2711" s="22" t="s">
        <v>73</v>
      </c>
      <c r="C2711" s="28">
        <v>49240.81</v>
      </c>
      <c r="D2711" s="28"/>
    </row>
    <row r="2712" spans="1:4" ht="12.75">
      <c r="A2712" s="5"/>
      <c r="B2712" s="29" t="s">
        <v>11</v>
      </c>
      <c r="C2712" s="30">
        <f>C2711-C2710</f>
        <v>31770.309999999998</v>
      </c>
      <c r="D2712" s="30"/>
    </row>
    <row r="2713" spans="1:4" ht="12.75">
      <c r="A2713" s="5"/>
      <c r="B2713" s="27" t="s">
        <v>43</v>
      </c>
      <c r="C2713" s="28">
        <v>4687.26</v>
      </c>
      <c r="D2713" s="28"/>
    </row>
    <row r="2714" spans="1:4" ht="12.75">
      <c r="A2714" s="5"/>
      <c r="B2714" s="22" t="s">
        <v>44</v>
      </c>
      <c r="C2714" s="28">
        <v>5087.83</v>
      </c>
      <c r="D2714" s="28"/>
    </row>
    <row r="2715" spans="1:4" ht="12.75">
      <c r="A2715" s="5"/>
      <c r="B2715" s="29" t="s">
        <v>11</v>
      </c>
      <c r="C2715" s="30">
        <f>C2714-C2713</f>
        <v>400.5699999999997</v>
      </c>
      <c r="D2715" s="30"/>
    </row>
    <row r="2716" spans="1:4" ht="12.75">
      <c r="A2716" s="5"/>
      <c r="B2716" s="29" t="s">
        <v>45</v>
      </c>
      <c r="C2716" s="32">
        <f>C2706+C2709+C2712+C2715</f>
        <v>34234.439999999995</v>
      </c>
      <c r="D2716" s="32"/>
    </row>
    <row r="2717" spans="1:4" ht="12.75">
      <c r="A2717" s="5"/>
      <c r="B2717" s="12"/>
      <c r="C2717" s="28"/>
      <c r="D2717" s="28"/>
    </row>
    <row r="2718" spans="1:4" ht="12.75">
      <c r="A2718" s="5"/>
      <c r="B2718" s="14" t="s">
        <v>49</v>
      </c>
      <c r="C2718" s="33">
        <v>99.07</v>
      </c>
      <c r="D2718" s="33"/>
    </row>
    <row r="2719" spans="1:4" ht="12.75">
      <c r="A2719" s="5"/>
      <c r="B2719" s="11"/>
      <c r="C2719" s="13"/>
      <c r="D2719" s="13"/>
    </row>
    <row r="2720" spans="1:4" ht="12.75">
      <c r="A2720" s="22" t="s">
        <v>27</v>
      </c>
      <c r="B2720" s="22"/>
      <c r="C2720" s="22"/>
      <c r="D2720" s="22"/>
    </row>
    <row r="2722" spans="1:4" ht="12.75">
      <c r="A2722" s="1" t="s">
        <v>0</v>
      </c>
      <c r="B2722" s="1"/>
      <c r="C2722" s="1"/>
      <c r="D2722" s="1"/>
    </row>
    <row r="2723" spans="1:4" ht="12.75">
      <c r="A2723" s="1" t="s">
        <v>28</v>
      </c>
      <c r="B2723" s="1"/>
      <c r="C2723" s="1"/>
      <c r="D2723" s="1"/>
    </row>
    <row r="2724" spans="1:4" ht="12.75">
      <c r="A2724" s="1" t="s">
        <v>174</v>
      </c>
      <c r="B2724" s="1"/>
      <c r="C2724" s="1"/>
      <c r="D2724" s="1"/>
    </row>
    <row r="2725" spans="1:4" ht="12.75" customHeight="1">
      <c r="A2725" s="2"/>
      <c r="B2725" s="2" t="s">
        <v>3</v>
      </c>
      <c r="C2725" s="3" t="s">
        <v>108</v>
      </c>
      <c r="D2725" s="3"/>
    </row>
    <row r="2726" spans="1:4" ht="12.75">
      <c r="A2726" s="2"/>
      <c r="B2726" s="2"/>
      <c r="C2726" s="4" t="s">
        <v>5</v>
      </c>
      <c r="D2726" s="4" t="s">
        <v>6</v>
      </c>
    </row>
    <row r="2727" spans="1:4" ht="12.75">
      <c r="A2727" s="5">
        <v>1</v>
      </c>
      <c r="B2727" s="6" t="s">
        <v>7</v>
      </c>
      <c r="C2727" s="13">
        <v>871.4</v>
      </c>
      <c r="D2727" s="13"/>
    </row>
    <row r="2728" spans="1:4" ht="12.75">
      <c r="A2728" s="5">
        <v>2</v>
      </c>
      <c r="B2728" s="8" t="s">
        <v>143</v>
      </c>
      <c r="C2728" s="9" t="s">
        <v>3</v>
      </c>
      <c r="D2728" s="9"/>
    </row>
    <row r="2729" spans="1:4" ht="12.75">
      <c r="A2729" s="5"/>
      <c r="B2729" s="27" t="s">
        <v>9</v>
      </c>
      <c r="C2729" s="10">
        <v>241545.3</v>
      </c>
      <c r="D2729" s="10"/>
    </row>
    <row r="2730" spans="1:4" ht="12.75">
      <c r="A2730" s="5"/>
      <c r="B2730" s="27" t="s">
        <v>10</v>
      </c>
      <c r="C2730" s="10">
        <v>288934.19</v>
      </c>
      <c r="D2730" s="10"/>
    </row>
    <row r="2731" spans="1:4" ht="12.75">
      <c r="A2731" s="5"/>
      <c r="B2731" s="27" t="s">
        <v>11</v>
      </c>
      <c r="C2731" s="10">
        <f>C2730-C2729</f>
        <v>47388.890000000014</v>
      </c>
      <c r="D2731" s="10"/>
    </row>
    <row r="2732" spans="1:4" ht="12.75">
      <c r="A2732" s="5">
        <v>3</v>
      </c>
      <c r="B2732" s="11" t="s">
        <v>12</v>
      </c>
      <c r="C2732" s="1" t="s">
        <v>13</v>
      </c>
      <c r="D2732" s="1"/>
    </row>
    <row r="2733" spans="1:4" ht="12.75">
      <c r="A2733" s="12" t="s">
        <v>14</v>
      </c>
      <c r="B2733" s="12"/>
      <c r="C2733" s="13">
        <v>32.6</v>
      </c>
      <c r="D2733" s="13">
        <f>C2733/871.4/12*1000</f>
        <v>3.1175885548160047</v>
      </c>
    </row>
    <row r="2734" spans="1:4" ht="12.75" customHeight="1">
      <c r="A2734" s="14" t="s">
        <v>15</v>
      </c>
      <c r="B2734" s="14"/>
      <c r="C2734" s="7">
        <f>C2735+C2736+C2737</f>
        <v>72.68</v>
      </c>
      <c r="D2734" s="13">
        <f>C2734/871.4/12*1000</f>
        <v>6.95050110932599</v>
      </c>
    </row>
    <row r="2735" spans="1:4" ht="12.75">
      <c r="A2735" s="2"/>
      <c r="B2735" s="15" t="s">
        <v>16</v>
      </c>
      <c r="C2735" s="10">
        <v>46.83</v>
      </c>
      <c r="D2735" s="13">
        <f>C2735/871.4/12*1000</f>
        <v>4.478425522148267</v>
      </c>
    </row>
    <row r="2736" spans="1:4" ht="12.75">
      <c r="A2736" s="2"/>
      <c r="B2736" s="15" t="s">
        <v>17</v>
      </c>
      <c r="C2736" s="39">
        <v>25.85</v>
      </c>
      <c r="D2736" s="13">
        <f>C2736/871.4/12*1000</f>
        <v>2.472075587177722</v>
      </c>
    </row>
    <row r="2737" spans="1:4" ht="12.75">
      <c r="A2737" s="18" t="s">
        <v>18</v>
      </c>
      <c r="B2737" s="18"/>
      <c r="C2737" s="17">
        <v>0</v>
      </c>
      <c r="D2737" s="13">
        <f>C2737/871.4/12*1000</f>
        <v>0</v>
      </c>
    </row>
    <row r="2738" spans="1:4" ht="12.75" customHeight="1">
      <c r="A2738" s="19" t="s">
        <v>19</v>
      </c>
      <c r="B2738" s="19"/>
      <c r="C2738" s="13">
        <f>C2739+C2741+C2740</f>
        <v>67.37</v>
      </c>
      <c r="D2738" s="13">
        <f>C2738/871.4/12*1000</f>
        <v>6.442697574783873</v>
      </c>
    </row>
    <row r="2739" spans="1:4" ht="12.75">
      <c r="A2739" s="2"/>
      <c r="B2739" s="15" t="s">
        <v>20</v>
      </c>
      <c r="C2739" s="9">
        <v>66.75</v>
      </c>
      <c r="D2739" s="13">
        <f>C2739/871.4/12*1000</f>
        <v>6.3834060133119115</v>
      </c>
    </row>
    <row r="2740" spans="1:4" ht="12.75">
      <c r="A2740" s="2"/>
      <c r="B2740" s="15" t="s">
        <v>21</v>
      </c>
      <c r="C2740" s="10">
        <v>0.62</v>
      </c>
      <c r="D2740" s="13">
        <f>C2740/871.4/12*1000</f>
        <v>0.05929156147196083</v>
      </c>
    </row>
    <row r="2741" spans="1:4" ht="12.75">
      <c r="A2741" s="2"/>
      <c r="B2741" s="20" t="s">
        <v>22</v>
      </c>
      <c r="C2741" s="10">
        <v>0</v>
      </c>
      <c r="D2741" s="13">
        <f>C2741/871.4/12*1000</f>
        <v>0</v>
      </c>
    </row>
    <row r="2742" spans="1:4" ht="12.75">
      <c r="A2742" s="12" t="s">
        <v>23</v>
      </c>
      <c r="B2742" s="12"/>
      <c r="C2742" s="13">
        <v>8.67</v>
      </c>
      <c r="D2742" s="13">
        <f>C2742/871.4/12*1000</f>
        <v>0.8291255450998394</v>
      </c>
    </row>
    <row r="2743" spans="1:4" ht="12.75">
      <c r="A2743" s="21" t="s">
        <v>24</v>
      </c>
      <c r="B2743" s="21"/>
      <c r="C2743" s="1">
        <v>35.29</v>
      </c>
      <c r="D2743" s="13">
        <f>C2743/871.4/12*1000</f>
        <v>3.3748374263637055</v>
      </c>
    </row>
    <row r="2744" spans="1:4" ht="12.75">
      <c r="A2744" s="2"/>
      <c r="B2744" s="11" t="s">
        <v>25</v>
      </c>
      <c r="C2744" s="7">
        <f>C2733+C2734+C2738+C2742+C2743</f>
        <v>216.60999999999999</v>
      </c>
      <c r="D2744" s="13">
        <f>D2733+D2734+D2738+D2742+D2743</f>
        <v>20.71475021038941</v>
      </c>
    </row>
    <row r="2745" spans="1:4" ht="12.75">
      <c r="A2745" s="2">
        <v>4</v>
      </c>
      <c r="B2745" s="11" t="s">
        <v>26</v>
      </c>
      <c r="C2745" s="7"/>
      <c r="D2745" s="7"/>
    </row>
    <row r="2746" spans="1:4" ht="12.75">
      <c r="A2746" s="5">
        <v>5</v>
      </c>
      <c r="B2746" s="11" t="s">
        <v>11</v>
      </c>
      <c r="C2746" s="13">
        <f>C2744-C2730/1000</f>
        <v>-72.32419000000002</v>
      </c>
      <c r="D2746" s="13"/>
    </row>
    <row r="2747" spans="1:4" ht="12.75">
      <c r="A2747" s="5"/>
      <c r="B2747" s="11"/>
      <c r="C2747" s="13"/>
      <c r="D2747" s="13"/>
    </row>
    <row r="2748" spans="1:4" ht="12.75">
      <c r="A2748" s="22" t="s">
        <v>27</v>
      </c>
      <c r="B2748" s="22"/>
      <c r="C2748" s="22"/>
      <c r="D2748" s="22"/>
    </row>
    <row r="2750" spans="1:4" ht="12.75">
      <c r="A2750" s="1" t="s">
        <v>0</v>
      </c>
      <c r="B2750" s="1"/>
      <c r="C2750" s="1"/>
      <c r="D2750" s="1"/>
    </row>
    <row r="2751" spans="1:4" ht="12.75">
      <c r="A2751" s="1" t="s">
        <v>28</v>
      </c>
      <c r="B2751" s="1"/>
      <c r="C2751" s="1"/>
      <c r="D2751" s="1"/>
    </row>
    <row r="2752" spans="1:4" ht="12.75">
      <c r="A2752" s="1" t="s">
        <v>175</v>
      </c>
      <c r="B2752" s="1"/>
      <c r="C2752" s="1"/>
      <c r="D2752" s="1"/>
    </row>
    <row r="2753" spans="1:4" ht="12.75" customHeight="1">
      <c r="A2753" s="2"/>
      <c r="B2753" s="2" t="s">
        <v>3</v>
      </c>
      <c r="C2753" s="3" t="s">
        <v>108</v>
      </c>
      <c r="D2753" s="3"/>
    </row>
    <row r="2754" spans="1:4" ht="12.75">
      <c r="A2754" s="2"/>
      <c r="B2754" s="2"/>
      <c r="C2754" s="4" t="s">
        <v>5</v>
      </c>
      <c r="D2754" s="4" t="s">
        <v>6</v>
      </c>
    </row>
    <row r="2755" spans="1:4" ht="12.75">
      <c r="A2755" s="5">
        <v>1</v>
      </c>
      <c r="B2755" s="6" t="s">
        <v>7</v>
      </c>
      <c r="C2755" s="13">
        <v>3505.8</v>
      </c>
      <c r="D2755" s="13"/>
    </row>
    <row r="2756" spans="1:4" ht="12.75">
      <c r="A2756" s="5">
        <v>2</v>
      </c>
      <c r="B2756" s="8" t="s">
        <v>34</v>
      </c>
      <c r="C2756" s="9" t="s">
        <v>3</v>
      </c>
      <c r="D2756" s="9"/>
    </row>
    <row r="2757" spans="1:4" ht="12.75">
      <c r="A2757" s="5"/>
      <c r="B2757" s="27" t="s">
        <v>150</v>
      </c>
      <c r="C2757" s="10">
        <v>1050242.91</v>
      </c>
      <c r="D2757" s="10"/>
    </row>
    <row r="2758" spans="1:4" ht="12.75">
      <c r="A2758" s="5"/>
      <c r="B2758" s="27" t="s">
        <v>176</v>
      </c>
      <c r="C2758" s="10">
        <v>1066459.82</v>
      </c>
      <c r="D2758" s="10"/>
    </row>
    <row r="2759" spans="1:4" ht="12.75">
      <c r="A2759" s="5"/>
      <c r="B2759" s="27" t="s">
        <v>11</v>
      </c>
      <c r="C2759" s="10">
        <f>C2758-C2757</f>
        <v>16216.910000000149</v>
      </c>
      <c r="D2759" s="10"/>
    </row>
    <row r="2760" spans="1:4" ht="12.75">
      <c r="A2760" s="5">
        <v>3</v>
      </c>
      <c r="B2760" s="11" t="s">
        <v>12</v>
      </c>
      <c r="C2760" s="1" t="s">
        <v>13</v>
      </c>
      <c r="D2760" s="1"/>
    </row>
    <row r="2761" spans="1:4" ht="12.75">
      <c r="A2761" s="12" t="s">
        <v>14</v>
      </c>
      <c r="B2761" s="12"/>
      <c r="C2761" s="13">
        <v>141.78</v>
      </c>
      <c r="D2761" s="13">
        <f>C2761/3505.8/12*1000</f>
        <v>3.370129499686234</v>
      </c>
    </row>
    <row r="2762" spans="1:4" ht="12.75" customHeight="1">
      <c r="A2762" s="14" t="s">
        <v>15</v>
      </c>
      <c r="B2762" s="14"/>
      <c r="C2762" s="7">
        <f>C2763+C2764+C2765</f>
        <v>608.54</v>
      </c>
      <c r="D2762" s="13">
        <f>C2762/3505.8/12*1000</f>
        <v>14.465076920151366</v>
      </c>
    </row>
    <row r="2763" spans="1:4" ht="12.75">
      <c r="A2763" s="2"/>
      <c r="B2763" s="15" t="s">
        <v>16</v>
      </c>
      <c r="C2763" s="10">
        <v>189.84</v>
      </c>
      <c r="D2763" s="13">
        <f>C2763/3505.8/12*1000</f>
        <v>4.5125221062239715</v>
      </c>
    </row>
    <row r="2764" spans="1:4" ht="12.75">
      <c r="A2764" s="2"/>
      <c r="B2764" s="15" t="s">
        <v>17</v>
      </c>
      <c r="C2764" s="39">
        <v>418.7</v>
      </c>
      <c r="D2764" s="13">
        <f>C2764/3505.8/12*1000</f>
        <v>9.952554813927394</v>
      </c>
    </row>
    <row r="2765" spans="1:4" ht="12.75">
      <c r="A2765" s="18" t="s">
        <v>18</v>
      </c>
      <c r="B2765" s="18"/>
      <c r="C2765" s="17">
        <v>0</v>
      </c>
      <c r="D2765" s="13">
        <f>C2765/3505.8/12*1000</f>
        <v>0</v>
      </c>
    </row>
    <row r="2766" spans="1:4" ht="12.75" customHeight="1">
      <c r="A2766" s="19" t="s">
        <v>19</v>
      </c>
      <c r="B2766" s="19"/>
      <c r="C2766" s="13">
        <f>C2767+C2769+C2768</f>
        <v>251.29</v>
      </c>
      <c r="D2766" s="13">
        <f>C2766/3505.8/12*1000</f>
        <v>5.973196797687641</v>
      </c>
    </row>
    <row r="2767" spans="1:4" ht="12.75">
      <c r="A2767" s="2"/>
      <c r="B2767" s="15" t="s">
        <v>20</v>
      </c>
      <c r="C2767" s="16">
        <v>246</v>
      </c>
      <c r="D2767" s="13">
        <f>C2767/3505.8/12*1000</f>
        <v>5.84745279251526</v>
      </c>
    </row>
    <row r="2768" spans="1:4" ht="12.75">
      <c r="A2768" s="2"/>
      <c r="B2768" s="15" t="s">
        <v>21</v>
      </c>
      <c r="C2768" s="10">
        <v>2.29</v>
      </c>
      <c r="D2768" s="13">
        <f>C2768/3505.8/12*1000</f>
        <v>0.05443360526365832</v>
      </c>
    </row>
    <row r="2769" spans="1:4" ht="12.75">
      <c r="A2769" s="2"/>
      <c r="B2769" s="20" t="s">
        <v>22</v>
      </c>
      <c r="C2769" s="10">
        <v>3</v>
      </c>
      <c r="D2769" s="13">
        <f>C2769/3505.8/12*1000</f>
        <v>0.07131039990872268</v>
      </c>
    </row>
    <row r="2770" spans="1:4" ht="12.75">
      <c r="A2770" s="12" t="s">
        <v>23</v>
      </c>
      <c r="B2770" s="12"/>
      <c r="C2770" s="13">
        <v>32</v>
      </c>
      <c r="D2770" s="13">
        <f>C2770/3505.8/12*1000</f>
        <v>0.7606442656930419</v>
      </c>
    </row>
    <row r="2771" spans="1:4" ht="12.75">
      <c r="A2771" s="21" t="s">
        <v>24</v>
      </c>
      <c r="B2771" s="21"/>
      <c r="C2771" s="1">
        <v>142.02</v>
      </c>
      <c r="D2771" s="13">
        <f>C2771/3505.8/12*1000</f>
        <v>3.375834331678932</v>
      </c>
    </row>
    <row r="2772" spans="1:4" ht="12.75">
      <c r="A2772" s="2"/>
      <c r="B2772" s="11" t="s">
        <v>25</v>
      </c>
      <c r="C2772" s="7">
        <f>C2761+C2762+C2766+C2770+C2771</f>
        <v>1175.6299999999999</v>
      </c>
      <c r="D2772" s="13">
        <f>C2772/3505.8/12*1000</f>
        <v>27.944881814897215</v>
      </c>
    </row>
    <row r="2773" spans="1:4" ht="12.75">
      <c r="A2773" s="2">
        <v>4</v>
      </c>
      <c r="B2773" s="11" t="s">
        <v>26</v>
      </c>
      <c r="C2773" s="7"/>
      <c r="D2773" s="7"/>
    </row>
    <row r="2774" spans="1:4" ht="12.75">
      <c r="A2774" s="5">
        <v>5</v>
      </c>
      <c r="B2774" s="11" t="s">
        <v>11</v>
      </c>
      <c r="C2774" s="13">
        <f>C2772-C2758/1000</f>
        <v>109.17017999999985</v>
      </c>
      <c r="D2774" s="13"/>
    </row>
    <row r="2775" spans="1:4" ht="12.75">
      <c r="A2775" s="5"/>
      <c r="B2775" s="11"/>
      <c r="C2775" s="13"/>
      <c r="D2775" s="13"/>
    </row>
    <row r="2776" spans="1:4" ht="12.75">
      <c r="A2776" s="12" t="s">
        <v>38</v>
      </c>
      <c r="B2776" s="12"/>
      <c r="C2776" s="28"/>
      <c r="D2776" s="13"/>
    </row>
    <row r="2777" spans="1:4" ht="12.75">
      <c r="A2777" s="28"/>
      <c r="B2777" s="27" t="s">
        <v>39</v>
      </c>
      <c r="C2777" s="28">
        <v>19140.22</v>
      </c>
      <c r="D2777" s="13"/>
    </row>
    <row r="2778" spans="1:4" ht="12.75">
      <c r="A2778" s="5"/>
      <c r="B2778" s="22" t="s">
        <v>40</v>
      </c>
      <c r="C2778" s="28">
        <v>22455.59</v>
      </c>
      <c r="D2778" s="13"/>
    </row>
    <row r="2779" spans="1:4" ht="12.75">
      <c r="A2779" s="5"/>
      <c r="B2779" s="29" t="s">
        <v>11</v>
      </c>
      <c r="C2779" s="30">
        <f>C2778-C2777</f>
        <v>3315.369999999999</v>
      </c>
      <c r="D2779" s="13"/>
    </row>
    <row r="2780" spans="1:4" ht="12.75">
      <c r="A2780" s="5"/>
      <c r="B2780" s="27" t="s">
        <v>41</v>
      </c>
      <c r="C2780" s="28">
        <v>40135.68</v>
      </c>
      <c r="D2780" s="13"/>
    </row>
    <row r="2781" spans="1:4" ht="12.75">
      <c r="A2781" s="5"/>
      <c r="B2781" s="22" t="s">
        <v>42</v>
      </c>
      <c r="C2781" s="28">
        <v>41817.08</v>
      </c>
      <c r="D2781" s="13"/>
    </row>
    <row r="2782" spans="1:4" ht="12.75">
      <c r="A2782" s="5"/>
      <c r="B2782" s="29" t="s">
        <v>11</v>
      </c>
      <c r="C2782" s="30">
        <f>C2781-C2780</f>
        <v>1681.4000000000015</v>
      </c>
      <c r="D2782" s="13"/>
    </row>
    <row r="2783" spans="1:4" ht="12.75">
      <c r="A2783" s="5"/>
      <c r="B2783" s="27" t="s">
        <v>141</v>
      </c>
      <c r="C2783" s="28">
        <v>92101.71</v>
      </c>
      <c r="D2783" s="13"/>
    </row>
    <row r="2784" spans="1:4" ht="12.75">
      <c r="A2784" s="5"/>
      <c r="B2784" s="22" t="s">
        <v>73</v>
      </c>
      <c r="C2784" s="28">
        <v>93741.75</v>
      </c>
      <c r="D2784" s="13"/>
    </row>
    <row r="2785" spans="1:4" ht="12.75">
      <c r="A2785" s="5"/>
      <c r="B2785" s="29" t="s">
        <v>11</v>
      </c>
      <c r="C2785" s="30">
        <f>C2784-C2783</f>
        <v>1640.0399999999936</v>
      </c>
      <c r="D2785" s="13"/>
    </row>
    <row r="2786" spans="1:4" ht="12.75">
      <c r="A2786" s="5"/>
      <c r="B2786" s="27" t="s">
        <v>43</v>
      </c>
      <c r="C2786" s="28">
        <v>25428.58</v>
      </c>
      <c r="D2786" s="13"/>
    </row>
    <row r="2787" spans="1:4" ht="12.75">
      <c r="A2787" s="5"/>
      <c r="B2787" s="22" t="s">
        <v>44</v>
      </c>
      <c r="C2787" s="28">
        <v>24116.28</v>
      </c>
      <c r="D2787" s="13"/>
    </row>
    <row r="2788" spans="1:4" ht="12.75">
      <c r="A2788" s="5"/>
      <c r="B2788" s="29" t="s">
        <v>11</v>
      </c>
      <c r="C2788" s="30">
        <f>C2787-C2786</f>
        <v>-1312.300000000003</v>
      </c>
      <c r="D2788" s="13"/>
    </row>
    <row r="2789" spans="1:4" ht="12.75">
      <c r="A2789" s="12"/>
      <c r="B2789" s="29" t="s">
        <v>45</v>
      </c>
      <c r="C2789" s="32">
        <f>C2779+C2782+C2785+C2788</f>
        <v>5324.509999999991</v>
      </c>
      <c r="D2789" s="13"/>
    </row>
    <row r="2790" spans="1:4" ht="12.75">
      <c r="A2790" s="12"/>
      <c r="B2790" s="12"/>
      <c r="C2790" s="28"/>
      <c r="D2790" s="13"/>
    </row>
    <row r="2791" spans="1:4" ht="12.75">
      <c r="A2791" s="12"/>
      <c r="B2791" s="14" t="s">
        <v>49</v>
      </c>
      <c r="C2791" s="49">
        <v>103.85</v>
      </c>
      <c r="D2791" s="13"/>
    </row>
    <row r="2792" spans="1:4" ht="12.75">
      <c r="A2792" s="22" t="s">
        <v>27</v>
      </c>
      <c r="B2792" s="22"/>
      <c r="C2792" s="22"/>
      <c r="D2792" s="22"/>
    </row>
    <row r="2793" spans="1:2" ht="12.75">
      <c r="A2793" s="25"/>
      <c r="B2793" s="25"/>
    </row>
    <row r="2794" spans="1:2" ht="12.75">
      <c r="A2794" s="24"/>
      <c r="B2794" s="51"/>
    </row>
    <row r="2795" spans="1:4" ht="12.75">
      <c r="A2795" s="1" t="s">
        <v>0</v>
      </c>
      <c r="B2795" s="1"/>
      <c r="C2795" s="1"/>
      <c r="D2795" s="1"/>
    </row>
    <row r="2796" spans="1:4" ht="12.75">
      <c r="A2796" s="1" t="s">
        <v>28</v>
      </c>
      <c r="B2796" s="1"/>
      <c r="C2796" s="1"/>
      <c r="D2796" s="1"/>
    </row>
    <row r="2797" spans="1:4" ht="12.75">
      <c r="A2797" s="1" t="s">
        <v>177</v>
      </c>
      <c r="B2797" s="1"/>
      <c r="C2797" s="1"/>
      <c r="D2797" s="1"/>
    </row>
    <row r="2798" spans="1:4" ht="12.75" customHeight="1">
      <c r="A2798" s="2"/>
      <c r="B2798" s="2" t="s">
        <v>3</v>
      </c>
      <c r="C2798" s="3" t="s">
        <v>108</v>
      </c>
      <c r="D2798" s="3"/>
    </row>
    <row r="2799" spans="1:4" ht="12.75">
      <c r="A2799" s="2"/>
      <c r="B2799" s="2"/>
      <c r="C2799" s="4" t="s">
        <v>5</v>
      </c>
      <c r="D2799" s="4" t="s">
        <v>6</v>
      </c>
    </row>
    <row r="2800" spans="1:4" ht="12.75">
      <c r="A2800" s="5">
        <v>1</v>
      </c>
      <c r="B2800" s="6" t="s">
        <v>7</v>
      </c>
      <c r="C2800" s="13">
        <v>369.8</v>
      </c>
      <c r="D2800" s="13"/>
    </row>
    <row r="2801" spans="1:4" ht="12.75">
      <c r="A2801" s="5">
        <v>2</v>
      </c>
      <c r="B2801" s="8" t="s">
        <v>61</v>
      </c>
      <c r="C2801" s="9" t="s">
        <v>3</v>
      </c>
      <c r="D2801" s="9"/>
    </row>
    <row r="2802" spans="1:4" ht="12.75">
      <c r="A2802" s="5"/>
      <c r="B2802" s="27" t="s">
        <v>9</v>
      </c>
      <c r="C2802" s="10">
        <v>102442.02</v>
      </c>
      <c r="D2802" s="10"/>
    </row>
    <row r="2803" spans="1:4" ht="12.75">
      <c r="A2803" s="5"/>
      <c r="B2803" s="27" t="s">
        <v>10</v>
      </c>
      <c r="C2803" s="10">
        <v>104747.35</v>
      </c>
      <c r="D2803" s="10"/>
    </row>
    <row r="2804" spans="1:4" ht="12.75">
      <c r="A2804" s="5"/>
      <c r="B2804" s="27" t="s">
        <v>11</v>
      </c>
      <c r="C2804" s="10">
        <f>C2803-C2802</f>
        <v>2305.3300000000017</v>
      </c>
      <c r="D2804" s="10"/>
    </row>
    <row r="2805" spans="1:4" ht="12.75">
      <c r="A2805" s="5">
        <v>3</v>
      </c>
      <c r="B2805" s="11" t="s">
        <v>12</v>
      </c>
      <c r="C2805" s="1" t="s">
        <v>13</v>
      </c>
      <c r="D2805" s="1"/>
    </row>
    <row r="2806" spans="1:4" ht="12.75">
      <c r="A2806" s="12" t="s">
        <v>14</v>
      </c>
      <c r="B2806" s="12"/>
      <c r="C2806" s="13">
        <v>13.83</v>
      </c>
      <c r="D2806" s="13">
        <f>C2806/369.8/12*1000</f>
        <v>3.1165494862087617</v>
      </c>
    </row>
    <row r="2807" spans="1:4" ht="12.75" customHeight="1">
      <c r="A2807" s="14" t="s">
        <v>15</v>
      </c>
      <c r="B2807" s="14"/>
      <c r="C2807" s="7">
        <f>C2808+C2809+C2810</f>
        <v>42.24</v>
      </c>
      <c r="D2807" s="13">
        <f>C2807/369.8/12*1000</f>
        <v>9.518658734451055</v>
      </c>
    </row>
    <row r="2808" spans="1:4" ht="12.75">
      <c r="A2808" s="2"/>
      <c r="B2808" s="15" t="s">
        <v>16</v>
      </c>
      <c r="C2808" s="10">
        <v>19.96</v>
      </c>
      <c r="D2808" s="13">
        <f>C2808/369.8/12*1000</f>
        <v>4.497926807283216</v>
      </c>
    </row>
    <row r="2809" spans="1:4" ht="12.75">
      <c r="A2809" s="2"/>
      <c r="B2809" s="15" t="s">
        <v>17</v>
      </c>
      <c r="C2809" s="17">
        <v>22.28</v>
      </c>
      <c r="D2809" s="13">
        <f>C2809/369.8/12*1000</f>
        <v>5.020731927167839</v>
      </c>
    </row>
    <row r="2810" spans="1:4" ht="12.75">
      <c r="A2810" s="18" t="s">
        <v>18</v>
      </c>
      <c r="B2810" s="18"/>
      <c r="C2810" s="17">
        <v>0</v>
      </c>
      <c r="D2810" s="13">
        <f>C2810/369.8/12*1000</f>
        <v>0</v>
      </c>
    </row>
    <row r="2811" spans="1:4" ht="12.75" customHeight="1">
      <c r="A2811" s="19" t="s">
        <v>19</v>
      </c>
      <c r="B2811" s="19"/>
      <c r="C2811" s="13">
        <f>C2812+C2814+C2813</f>
        <v>30.060000000000002</v>
      </c>
      <c r="D2811" s="13">
        <f>C2811/369.8/12*1000</f>
        <v>6.773931855056787</v>
      </c>
    </row>
    <row r="2812" spans="1:4" ht="12.75">
      <c r="A2812" s="2"/>
      <c r="B2812" s="15" t="s">
        <v>20</v>
      </c>
      <c r="C2812" s="9">
        <v>29.8</v>
      </c>
      <c r="D2812" s="13">
        <f>C2812/369.8/12*1000</f>
        <v>6.7153416261042</v>
      </c>
    </row>
    <row r="2813" spans="1:4" ht="12.75">
      <c r="A2813" s="2"/>
      <c r="B2813" s="15" t="s">
        <v>21</v>
      </c>
      <c r="C2813" s="10">
        <v>0.26</v>
      </c>
      <c r="D2813" s="13">
        <f>C2813/369.8/12*1000</f>
        <v>0.058590228952586976</v>
      </c>
    </row>
    <row r="2814" spans="1:4" ht="12.75">
      <c r="A2814" s="2"/>
      <c r="B2814" s="20" t="s">
        <v>22</v>
      </c>
      <c r="C2814" s="10">
        <v>0</v>
      </c>
      <c r="D2814" s="13">
        <f>C2814/369.8/12*1000</f>
        <v>0</v>
      </c>
    </row>
    <row r="2815" spans="1:4" ht="12.75">
      <c r="A2815" s="12" t="s">
        <v>23</v>
      </c>
      <c r="B2815" s="12"/>
      <c r="C2815" s="13">
        <v>3.14</v>
      </c>
      <c r="D2815" s="13">
        <f>C2815/369.8/12*1000</f>
        <v>0.7075896881197044</v>
      </c>
    </row>
    <row r="2816" spans="1:4" ht="12.75">
      <c r="A2816" s="21" t="s">
        <v>24</v>
      </c>
      <c r="B2816" s="21"/>
      <c r="C2816" s="1">
        <v>14.98</v>
      </c>
      <c r="D2816" s="13">
        <f>C2816/369.8/12*1000</f>
        <v>3.3756985758067426</v>
      </c>
    </row>
    <row r="2817" spans="1:4" ht="12.75">
      <c r="A2817" s="2"/>
      <c r="B2817" s="11" t="s">
        <v>25</v>
      </c>
      <c r="C2817" s="7">
        <f>C2806+C2807+C2811+C2815+C2816</f>
        <v>104.25</v>
      </c>
      <c r="D2817" s="13">
        <f>D2806+D2807+D2811+D2815+D2816</f>
        <v>23.492428339643048</v>
      </c>
    </row>
    <row r="2818" spans="1:4" ht="12.75">
      <c r="A2818" s="2">
        <v>4</v>
      </c>
      <c r="B2818" s="11" t="s">
        <v>26</v>
      </c>
      <c r="C2818" s="7"/>
      <c r="D2818" s="7"/>
    </row>
    <row r="2819" spans="1:4" ht="12.75">
      <c r="A2819" s="5">
        <v>5</v>
      </c>
      <c r="B2819" s="11" t="s">
        <v>11</v>
      </c>
      <c r="C2819" s="13">
        <f>C2817-C2803/1000</f>
        <v>-0.4973500000000115</v>
      </c>
      <c r="D2819" s="13"/>
    </row>
    <row r="2820" spans="1:4" ht="12.75">
      <c r="A2820" s="5"/>
      <c r="B2820" s="11"/>
      <c r="C2820" s="13"/>
      <c r="D2820" s="13"/>
    </row>
    <row r="2821" spans="1:4" ht="12.75">
      <c r="A2821" s="22" t="s">
        <v>27</v>
      </c>
      <c r="B2821" s="22"/>
      <c r="C2821" s="22"/>
      <c r="D2821" s="22"/>
    </row>
    <row r="2823" spans="1:4" ht="12.75">
      <c r="A2823" s="1" t="s">
        <v>0</v>
      </c>
      <c r="B2823" s="1"/>
      <c r="C2823" s="1"/>
      <c r="D2823" s="1"/>
    </row>
    <row r="2824" spans="1:4" ht="12.75">
      <c r="A2824" s="1" t="s">
        <v>28</v>
      </c>
      <c r="B2824" s="1"/>
      <c r="C2824" s="1"/>
      <c r="D2824" s="1"/>
    </row>
    <row r="2825" spans="1:4" ht="12.75">
      <c r="A2825" s="1" t="s">
        <v>178</v>
      </c>
      <c r="B2825" s="1"/>
      <c r="C2825" s="1"/>
      <c r="D2825" s="1"/>
    </row>
    <row r="2826" spans="1:4" ht="12.75" customHeight="1">
      <c r="A2826" s="2"/>
      <c r="B2826" s="2" t="s">
        <v>3</v>
      </c>
      <c r="C2826" s="3" t="s">
        <v>108</v>
      </c>
      <c r="D2826" s="3"/>
    </row>
    <row r="2827" spans="1:4" ht="12.75">
      <c r="A2827" s="2"/>
      <c r="B2827" s="2"/>
      <c r="C2827" s="4" t="s">
        <v>5</v>
      </c>
      <c r="D2827" s="4" t="s">
        <v>6</v>
      </c>
    </row>
    <row r="2828" spans="1:4" ht="12.75">
      <c r="A2828" s="5">
        <v>1</v>
      </c>
      <c r="B2828" s="6" t="s">
        <v>7</v>
      </c>
      <c r="C2828" s="13">
        <v>851.5</v>
      </c>
      <c r="D2828" s="13"/>
    </row>
    <row r="2829" spans="1:4" ht="12.75">
      <c r="A2829" s="5">
        <v>2</v>
      </c>
      <c r="B2829" s="8" t="s">
        <v>59</v>
      </c>
      <c r="C2829" s="9" t="s">
        <v>3</v>
      </c>
      <c r="D2829" s="9"/>
    </row>
    <row r="2830" spans="1:4" ht="12.75">
      <c r="A2830" s="5"/>
      <c r="B2830" s="27" t="s">
        <v>9</v>
      </c>
      <c r="C2830" s="10">
        <v>236090.7</v>
      </c>
      <c r="D2830" s="10"/>
    </row>
    <row r="2831" spans="1:4" ht="12.75">
      <c r="A2831" s="5"/>
      <c r="B2831" s="27" t="s">
        <v>10</v>
      </c>
      <c r="C2831" s="10">
        <v>260507.2</v>
      </c>
      <c r="D2831" s="10"/>
    </row>
    <row r="2832" spans="1:4" ht="12.75">
      <c r="A2832" s="5"/>
      <c r="B2832" s="27" t="s">
        <v>11</v>
      </c>
      <c r="C2832" s="10">
        <f>C2831-C2830</f>
        <v>24416.5</v>
      </c>
      <c r="D2832" s="10"/>
    </row>
    <row r="2833" spans="1:4" ht="12.75">
      <c r="A2833" s="5">
        <v>3</v>
      </c>
      <c r="B2833" s="11" t="s">
        <v>12</v>
      </c>
      <c r="C2833" s="1" t="s">
        <v>13</v>
      </c>
      <c r="D2833" s="1"/>
    </row>
    <row r="2834" spans="1:4" ht="12.75">
      <c r="A2834" s="12" t="s">
        <v>14</v>
      </c>
      <c r="B2834" s="12"/>
      <c r="C2834" s="13">
        <v>31.87</v>
      </c>
      <c r="D2834" s="13">
        <f>C2834/851.5/12*1000</f>
        <v>3.1190056762575846</v>
      </c>
    </row>
    <row r="2835" spans="1:4" ht="12.75" customHeight="1">
      <c r="A2835" s="14" t="s">
        <v>15</v>
      </c>
      <c r="B2835" s="14"/>
      <c r="C2835" s="7">
        <f>C2836+C2837+C2838</f>
        <v>75.87</v>
      </c>
      <c r="D2835" s="13">
        <f>C2835/851.5/12*1000</f>
        <v>7.425132119788608</v>
      </c>
    </row>
    <row r="2836" spans="1:4" ht="12.75">
      <c r="A2836" s="2"/>
      <c r="B2836" s="15" t="s">
        <v>16</v>
      </c>
      <c r="C2836" s="10">
        <v>45.87</v>
      </c>
      <c r="D2836" s="13">
        <f>C2836/851.5/12*1000</f>
        <v>4.489136817381092</v>
      </c>
    </row>
    <row r="2837" spans="1:4" ht="12.75">
      <c r="A2837" s="2"/>
      <c r="B2837" s="15" t="s">
        <v>17</v>
      </c>
      <c r="C2837" s="17">
        <v>30</v>
      </c>
      <c r="D2837" s="13">
        <f>C2837/851.5/12*1000</f>
        <v>2.935995302407516</v>
      </c>
    </row>
    <row r="2838" spans="1:4" ht="12.75">
      <c r="A2838" s="18" t="s">
        <v>18</v>
      </c>
      <c r="B2838" s="18"/>
      <c r="C2838" s="17">
        <v>0</v>
      </c>
      <c r="D2838" s="13">
        <f>C2838/851.5/12*1000</f>
        <v>0</v>
      </c>
    </row>
    <row r="2839" spans="1:4" ht="12.75" customHeight="1">
      <c r="A2839" s="19" t="s">
        <v>19</v>
      </c>
      <c r="B2839" s="19"/>
      <c r="C2839" s="13">
        <f>C2840+C2842+C2841</f>
        <v>64.43</v>
      </c>
      <c r="D2839" s="13">
        <f>C2839/851.5/12*1000</f>
        <v>6.305539244470544</v>
      </c>
    </row>
    <row r="2840" spans="1:4" ht="12.75">
      <c r="A2840" s="2"/>
      <c r="B2840" s="15" t="s">
        <v>20</v>
      </c>
      <c r="C2840" s="9">
        <v>63.81</v>
      </c>
      <c r="D2840" s="13">
        <f>C2840/851.5/12*1000</f>
        <v>6.244862008220786</v>
      </c>
    </row>
    <row r="2841" spans="1:4" ht="12.75">
      <c r="A2841" s="2"/>
      <c r="B2841" s="15" t="s">
        <v>21</v>
      </c>
      <c r="C2841" s="10">
        <v>0.62</v>
      </c>
      <c r="D2841" s="13">
        <f>C2841/851.5/12*1000</f>
        <v>0.06067723624975533</v>
      </c>
    </row>
    <row r="2842" spans="1:4" ht="12.75">
      <c r="A2842" s="2"/>
      <c r="B2842" s="20" t="s">
        <v>22</v>
      </c>
      <c r="C2842" s="10">
        <v>0</v>
      </c>
      <c r="D2842" s="13">
        <f>C2842/851.5/12*1000</f>
        <v>0</v>
      </c>
    </row>
    <row r="2843" spans="1:4" ht="12.75">
      <c r="A2843" s="12" t="s">
        <v>23</v>
      </c>
      <c r="B2843" s="12"/>
      <c r="C2843" s="13">
        <v>7.81</v>
      </c>
      <c r="D2843" s="13">
        <f>C2843/851.5/12*1000</f>
        <v>0.7643374437267567</v>
      </c>
    </row>
    <row r="2844" spans="1:4" ht="12.75">
      <c r="A2844" s="21" t="s">
        <v>24</v>
      </c>
      <c r="B2844" s="21"/>
      <c r="C2844" s="1">
        <v>34.56</v>
      </c>
      <c r="D2844" s="13">
        <f>C2844/851.5/12*1000</f>
        <v>3.382266588373459</v>
      </c>
    </row>
    <row r="2845" spans="1:4" ht="12.75">
      <c r="A2845" s="2"/>
      <c r="B2845" s="11" t="s">
        <v>25</v>
      </c>
      <c r="C2845" s="7">
        <f>C2834+C2835+C2839+C2843+C2844</f>
        <v>214.54000000000002</v>
      </c>
      <c r="D2845" s="13">
        <f>C2845/851.5/12*1000</f>
        <v>20.99628107261695</v>
      </c>
    </row>
    <row r="2846" spans="1:4" ht="12.75">
      <c r="A2846" s="2">
        <v>4</v>
      </c>
      <c r="B2846" s="11" t="s">
        <v>26</v>
      </c>
      <c r="C2846" s="7"/>
      <c r="D2846" s="7"/>
    </row>
    <row r="2847" spans="1:4" ht="12.75">
      <c r="A2847" s="5">
        <v>5</v>
      </c>
      <c r="B2847" s="11" t="s">
        <v>11</v>
      </c>
      <c r="C2847" s="13">
        <f>C2845-C2831/1000</f>
        <v>-45.96719999999999</v>
      </c>
      <c r="D2847" s="13"/>
    </row>
    <row r="2848" spans="1:4" ht="12.75">
      <c r="A2848" s="5"/>
      <c r="B2848" s="11"/>
      <c r="C2848" s="13"/>
      <c r="D2848" s="13"/>
    </row>
    <row r="2849" spans="1:4" ht="12.75">
      <c r="A2849" s="22" t="s">
        <v>179</v>
      </c>
      <c r="B2849" s="22"/>
      <c r="C2849" s="22"/>
      <c r="D2849" s="22"/>
    </row>
    <row r="2850" spans="1:2" ht="12.75">
      <c r="A2850" s="46"/>
      <c r="B2850" s="46"/>
    </row>
    <row r="2851" spans="1:4" ht="12.75">
      <c r="A2851" s="1" t="s">
        <v>0</v>
      </c>
      <c r="B2851" s="1"/>
      <c r="C2851" s="1"/>
      <c r="D2851" s="1"/>
    </row>
    <row r="2852" spans="1:4" ht="12.75">
      <c r="A2852" s="1" t="s">
        <v>28</v>
      </c>
      <c r="B2852" s="1"/>
      <c r="C2852" s="1"/>
      <c r="D2852" s="1"/>
    </row>
    <row r="2853" spans="1:4" ht="12.75">
      <c r="A2853" s="1" t="s">
        <v>180</v>
      </c>
      <c r="B2853" s="1"/>
      <c r="C2853" s="1"/>
      <c r="D2853" s="1"/>
    </row>
    <row r="2854" spans="1:4" ht="12.75" customHeight="1">
      <c r="A2854" s="2"/>
      <c r="B2854" s="2" t="s">
        <v>3</v>
      </c>
      <c r="C2854" s="3" t="s">
        <v>108</v>
      </c>
      <c r="D2854" s="3"/>
    </row>
    <row r="2855" spans="1:4" ht="12.75">
      <c r="A2855" s="2"/>
      <c r="B2855" s="2"/>
      <c r="C2855" s="4" t="s">
        <v>5</v>
      </c>
      <c r="D2855" s="4" t="s">
        <v>6</v>
      </c>
    </row>
    <row r="2856" spans="1:4" ht="12.75">
      <c r="A2856" s="5">
        <v>1</v>
      </c>
      <c r="B2856" s="6" t="s">
        <v>7</v>
      </c>
      <c r="C2856" s="13">
        <v>1518.1</v>
      </c>
      <c r="D2856" s="13"/>
    </row>
    <row r="2857" spans="1:4" ht="12.75">
      <c r="A2857" s="5">
        <v>2</v>
      </c>
      <c r="B2857" s="8" t="s">
        <v>181</v>
      </c>
      <c r="C2857" s="9" t="s">
        <v>3</v>
      </c>
      <c r="D2857" s="9"/>
    </row>
    <row r="2858" spans="1:4" ht="12.75">
      <c r="A2858" s="5"/>
      <c r="B2858" s="27" t="s">
        <v>161</v>
      </c>
      <c r="C2858" s="10">
        <v>397244.18</v>
      </c>
      <c r="D2858" s="10"/>
    </row>
    <row r="2859" spans="1:4" ht="12.75">
      <c r="A2859" s="5"/>
      <c r="B2859" s="27" t="s">
        <v>182</v>
      </c>
      <c r="C2859" s="10">
        <v>357519.61</v>
      </c>
      <c r="D2859" s="10"/>
    </row>
    <row r="2860" spans="1:4" ht="12.75">
      <c r="A2860" s="5"/>
      <c r="B2860" s="27" t="s">
        <v>11</v>
      </c>
      <c r="C2860" s="10">
        <f>C2859-C2858</f>
        <v>-39724.57000000001</v>
      </c>
      <c r="D2860" s="10"/>
    </row>
    <row r="2861" spans="1:4" ht="12.75">
      <c r="A2861" s="5">
        <v>3</v>
      </c>
      <c r="B2861" s="11" t="s">
        <v>12</v>
      </c>
      <c r="C2861" s="1" t="s">
        <v>13</v>
      </c>
      <c r="D2861" s="1"/>
    </row>
    <row r="2862" spans="1:4" ht="12.75">
      <c r="A2862" s="12" t="s">
        <v>14</v>
      </c>
      <c r="B2862" s="12"/>
      <c r="C2862" s="13">
        <v>53.63</v>
      </c>
      <c r="D2862" s="13">
        <f>C2862/1518.1/12*1000</f>
        <v>2.943921129482028</v>
      </c>
    </row>
    <row r="2863" spans="1:4" ht="12.75" customHeight="1">
      <c r="A2863" s="14" t="s">
        <v>15</v>
      </c>
      <c r="B2863" s="14"/>
      <c r="C2863" s="7">
        <f>C2864+C2865+C2866</f>
        <v>135.67000000000002</v>
      </c>
      <c r="D2863" s="13">
        <f>C2863/1518.1/12*1000</f>
        <v>7.447357442417057</v>
      </c>
    </row>
    <row r="2864" spans="1:4" ht="12.75">
      <c r="A2864" s="2"/>
      <c r="B2864" s="15" t="s">
        <v>16</v>
      </c>
      <c r="C2864" s="10">
        <v>81.48</v>
      </c>
      <c r="D2864" s="13">
        <f>C2864/1518.1/12*1000</f>
        <v>4.472696133324551</v>
      </c>
    </row>
    <row r="2865" spans="1:4" ht="12.75">
      <c r="A2865" s="2"/>
      <c r="B2865" s="15" t="s">
        <v>17</v>
      </c>
      <c r="C2865" s="17">
        <v>54.19</v>
      </c>
      <c r="D2865" s="13">
        <f>C2865/1518.1/12*1000</f>
        <v>2.9746613090925065</v>
      </c>
    </row>
    <row r="2866" spans="1:4" ht="12.75">
      <c r="A2866" s="18" t="s">
        <v>18</v>
      </c>
      <c r="B2866" s="18"/>
      <c r="C2866" s="17">
        <v>0</v>
      </c>
      <c r="D2866" s="13">
        <f>C2866/1518.1/12*1000</f>
        <v>0</v>
      </c>
    </row>
    <row r="2867" spans="1:4" ht="12.75" customHeight="1">
      <c r="A2867" s="19" t="s">
        <v>19</v>
      </c>
      <c r="B2867" s="19"/>
      <c r="C2867" s="13">
        <f>C2868+C2870+C2869</f>
        <v>113.94</v>
      </c>
      <c r="D2867" s="13">
        <f>C2867/1518.1/12*1000</f>
        <v>6.254528687174758</v>
      </c>
    </row>
    <row r="2868" spans="1:4" ht="12.75">
      <c r="A2868" s="2"/>
      <c r="B2868" s="15" t="s">
        <v>20</v>
      </c>
      <c r="C2868" s="9">
        <v>112.67</v>
      </c>
      <c r="D2868" s="13">
        <f>C2868/1518.1/12*1000</f>
        <v>6.184814351272425</v>
      </c>
    </row>
    <row r="2869" spans="1:4" ht="12.75">
      <c r="A2869" s="2"/>
      <c r="B2869" s="15" t="s">
        <v>21</v>
      </c>
      <c r="C2869" s="10">
        <v>1.1400000000000001</v>
      </c>
      <c r="D2869" s="13">
        <f>C2869/1518.1/12*1000</f>
        <v>0.0625782227784731</v>
      </c>
    </row>
    <row r="2870" spans="1:4" ht="12.75">
      <c r="A2870" s="2"/>
      <c r="B2870" s="20" t="s">
        <v>22</v>
      </c>
      <c r="C2870" s="10">
        <v>0.13</v>
      </c>
      <c r="D2870" s="13">
        <f>C2870/1518.1/12*1000</f>
        <v>0.007136113123860967</v>
      </c>
    </row>
    <row r="2871" spans="1:4" ht="12.75">
      <c r="A2871" s="12" t="s">
        <v>23</v>
      </c>
      <c r="B2871" s="12"/>
      <c r="C2871" s="13">
        <v>10.73</v>
      </c>
      <c r="D2871" s="13">
        <f>C2871/1518.1/12*1000</f>
        <v>0.5890037986079091</v>
      </c>
    </row>
    <row r="2872" spans="1:4" ht="12.75">
      <c r="A2872" s="21" t="s">
        <v>24</v>
      </c>
      <c r="B2872" s="21"/>
      <c r="C2872" s="1">
        <v>61.48</v>
      </c>
      <c r="D2872" s="13">
        <f>C2872/1518.1/12*1000</f>
        <v>3.374832575807479</v>
      </c>
    </row>
    <row r="2873" spans="1:4" ht="12.75">
      <c r="A2873" s="2"/>
      <c r="B2873" s="11" t="s">
        <v>25</v>
      </c>
      <c r="C2873" s="13">
        <f>C2862+C2863+C2867+C2871+C2872</f>
        <v>375.45000000000005</v>
      </c>
      <c r="D2873" s="13">
        <f>D2862+D2863+D2867+D2871+D2872</f>
        <v>20.60964363348923</v>
      </c>
    </row>
    <row r="2874" spans="1:4" ht="12.75">
      <c r="A2874" s="2">
        <v>4</v>
      </c>
      <c r="B2874" s="11" t="s">
        <v>26</v>
      </c>
      <c r="C2874" s="7"/>
      <c r="D2874" s="7"/>
    </row>
    <row r="2875" spans="1:4" ht="12.75">
      <c r="A2875" s="5">
        <v>5</v>
      </c>
      <c r="B2875" s="11" t="s">
        <v>11</v>
      </c>
      <c r="C2875" s="13">
        <f>C2873-C2859/1000</f>
        <v>17.930390000000045</v>
      </c>
      <c r="D2875" s="13"/>
    </row>
    <row r="2876" spans="1:4" ht="12.75">
      <c r="A2876" s="5"/>
      <c r="B2876" s="11"/>
      <c r="C2876" s="13"/>
      <c r="D2876" s="13"/>
    </row>
    <row r="2877" spans="1:4" ht="12.75">
      <c r="A2877" s="12" t="s">
        <v>38</v>
      </c>
      <c r="B2877" s="12"/>
      <c r="C2877" s="13"/>
      <c r="D2877" s="13"/>
    </row>
    <row r="2878" spans="1:4" ht="12.75">
      <c r="A2878" s="28"/>
      <c r="B2878" s="27" t="s">
        <v>39</v>
      </c>
      <c r="C2878" s="10">
        <v>9093.46</v>
      </c>
      <c r="D2878" s="13"/>
    </row>
    <row r="2879" spans="1:4" ht="12.75">
      <c r="A2879" s="5"/>
      <c r="B2879" s="22" t="s">
        <v>40</v>
      </c>
      <c r="C2879" s="10">
        <v>6938.12</v>
      </c>
      <c r="D2879" s="13"/>
    </row>
    <row r="2880" spans="1:4" ht="12.75">
      <c r="A2880" s="5"/>
      <c r="B2880" s="29" t="s">
        <v>11</v>
      </c>
      <c r="C2880" s="13">
        <f>C2879-C2878</f>
        <v>-2155.3399999999992</v>
      </c>
      <c r="D2880" s="13"/>
    </row>
    <row r="2881" spans="1:4" ht="12.75">
      <c r="A2881" s="5"/>
      <c r="B2881" s="27" t="s">
        <v>41</v>
      </c>
      <c r="C2881" s="10">
        <v>10065.13</v>
      </c>
      <c r="D2881" s="13"/>
    </row>
    <row r="2882" spans="1:4" ht="12.75">
      <c r="A2882" s="5"/>
      <c r="B2882" s="22" t="s">
        <v>42</v>
      </c>
      <c r="C2882" s="10">
        <v>7679.08</v>
      </c>
      <c r="D2882" s="13"/>
    </row>
    <row r="2883" spans="1:4" ht="12.75">
      <c r="A2883" s="5"/>
      <c r="B2883" s="29" t="s">
        <v>11</v>
      </c>
      <c r="C2883" s="13">
        <f>C2882-C2881</f>
        <v>-2386.0499999999993</v>
      </c>
      <c r="D2883" s="13"/>
    </row>
    <row r="2884" spans="1:4" ht="12.75">
      <c r="A2884" s="5"/>
      <c r="B2884" s="27" t="s">
        <v>43</v>
      </c>
      <c r="C2884" s="10">
        <v>3658.8</v>
      </c>
      <c r="D2884" s="13"/>
    </row>
    <row r="2885" spans="1:4" ht="12.75">
      <c r="A2885" s="5"/>
      <c r="B2885" s="22" t="s">
        <v>44</v>
      </c>
      <c r="C2885" s="10">
        <v>3670.83</v>
      </c>
      <c r="D2885" s="13"/>
    </row>
    <row r="2886" spans="1:4" ht="12.75">
      <c r="A2886" s="5"/>
      <c r="B2886" s="29" t="s">
        <v>11</v>
      </c>
      <c r="C2886" s="13">
        <f>C2885-C2884</f>
        <v>12.029999999999745</v>
      </c>
      <c r="D2886" s="13"/>
    </row>
    <row r="2887" spans="1:4" ht="12.75">
      <c r="A2887" s="5"/>
      <c r="B2887" s="52" t="s">
        <v>45</v>
      </c>
      <c r="C2887" s="13">
        <f>C2880+C2883+C2886</f>
        <v>-4529.359999999999</v>
      </c>
      <c r="D2887" s="13"/>
    </row>
    <row r="2888" spans="1:4" ht="12.75">
      <c r="A2888" s="5"/>
      <c r="B2888" s="14"/>
      <c r="C2888" s="13"/>
      <c r="D2888" s="13"/>
    </row>
    <row r="2889" spans="1:4" ht="12.75">
      <c r="A2889" s="5"/>
      <c r="B2889" s="14" t="s">
        <v>49</v>
      </c>
      <c r="C2889" s="13">
        <v>22.46</v>
      </c>
      <c r="D2889" s="13"/>
    </row>
    <row r="2890" spans="1:4" ht="12.75">
      <c r="A2890" s="5"/>
      <c r="B2890" s="14"/>
      <c r="C2890" s="13"/>
      <c r="D2890" s="13"/>
    </row>
    <row r="2891" spans="1:4" ht="12.75">
      <c r="A2891" s="22" t="s">
        <v>27</v>
      </c>
      <c r="B2891" s="22"/>
      <c r="C2891" s="22"/>
      <c r="D2891" s="22"/>
    </row>
    <row r="2893" spans="1:4" ht="12.75">
      <c r="A2893" s="1" t="s">
        <v>0</v>
      </c>
      <c r="B2893" s="1"/>
      <c r="C2893" s="1"/>
      <c r="D2893" s="1"/>
    </row>
    <row r="2894" spans="1:4" ht="12.75">
      <c r="A2894" s="1" t="s">
        <v>1</v>
      </c>
      <c r="B2894" s="1"/>
      <c r="C2894" s="1"/>
      <c r="D2894" s="1"/>
    </row>
    <row r="2895" spans="1:4" ht="12.75">
      <c r="A2895" s="1" t="s">
        <v>183</v>
      </c>
      <c r="B2895" s="1"/>
      <c r="C2895" s="1"/>
      <c r="D2895" s="1"/>
    </row>
    <row r="2896" spans="1:4" ht="12.75" customHeight="1">
      <c r="A2896" s="2"/>
      <c r="B2896" s="2" t="s">
        <v>3</v>
      </c>
      <c r="C2896" s="3" t="s">
        <v>108</v>
      </c>
      <c r="D2896" s="3"/>
    </row>
    <row r="2897" spans="1:4" ht="12.75">
      <c r="A2897" s="2"/>
      <c r="B2897" s="2"/>
      <c r="C2897" s="4" t="s">
        <v>5</v>
      </c>
      <c r="D2897" s="4" t="s">
        <v>6</v>
      </c>
    </row>
    <row r="2898" spans="1:4" ht="12.75">
      <c r="A2898" s="5">
        <v>1</v>
      </c>
      <c r="B2898" s="6" t="s">
        <v>7</v>
      </c>
      <c r="C2898" s="13">
        <v>1507</v>
      </c>
      <c r="D2898" s="13"/>
    </row>
    <row r="2899" spans="1:4" ht="12.75">
      <c r="A2899" s="5">
        <v>2</v>
      </c>
      <c r="B2899" s="8" t="s">
        <v>184</v>
      </c>
      <c r="C2899" s="9" t="s">
        <v>3</v>
      </c>
      <c r="D2899" s="9"/>
    </row>
    <row r="2900" spans="1:4" ht="12.75">
      <c r="A2900" s="5"/>
      <c r="B2900" s="27" t="s">
        <v>161</v>
      </c>
      <c r="C2900" s="10">
        <v>512672.6</v>
      </c>
      <c r="D2900" s="10"/>
    </row>
    <row r="2901" spans="1:4" ht="12.75">
      <c r="A2901" s="5"/>
      <c r="B2901" s="27" t="s">
        <v>182</v>
      </c>
      <c r="C2901" s="10">
        <v>520680.6</v>
      </c>
      <c r="D2901" s="10"/>
    </row>
    <row r="2902" spans="1:4" ht="12.75">
      <c r="A2902" s="5"/>
      <c r="B2902" s="27" t="s">
        <v>11</v>
      </c>
      <c r="C2902" s="10">
        <f>C2901-C2900</f>
        <v>8008</v>
      </c>
      <c r="D2902" s="10"/>
    </row>
    <row r="2903" spans="1:4" ht="12.75">
      <c r="A2903" s="5">
        <v>3</v>
      </c>
      <c r="B2903" s="11" t="s">
        <v>12</v>
      </c>
      <c r="C2903" s="1" t="s">
        <v>13</v>
      </c>
      <c r="D2903" s="1"/>
    </row>
    <row r="2904" spans="1:4" ht="12.75">
      <c r="A2904" s="12" t="s">
        <v>14</v>
      </c>
      <c r="B2904" s="12"/>
      <c r="C2904" s="13">
        <v>69.21</v>
      </c>
      <c r="D2904" s="13">
        <f>C2904/1507/12*1000</f>
        <v>3.8271400132714</v>
      </c>
    </row>
    <row r="2905" spans="1:4" ht="12.75" customHeight="1">
      <c r="A2905" s="14" t="s">
        <v>15</v>
      </c>
      <c r="B2905" s="14"/>
      <c r="C2905" s="7">
        <f>C2906+C2907+C2908</f>
        <v>335.44</v>
      </c>
      <c r="D2905" s="13">
        <f>C2905/1507/12*1000</f>
        <v>18.54899358548994</v>
      </c>
    </row>
    <row r="2906" spans="1:4" ht="12.75">
      <c r="A2906" s="2"/>
      <c r="B2906" s="15" t="s">
        <v>16</v>
      </c>
      <c r="C2906" s="10">
        <v>80.78</v>
      </c>
      <c r="D2906" s="13">
        <f>C2906/1507/12*1000</f>
        <v>4.466932094669321</v>
      </c>
    </row>
    <row r="2907" spans="1:4" ht="12.75">
      <c r="A2907" s="2"/>
      <c r="B2907" s="15" t="s">
        <v>17</v>
      </c>
      <c r="C2907" s="17">
        <v>251.6</v>
      </c>
      <c r="D2907" s="13">
        <f>C2907/1507/12*1000</f>
        <v>13.912851139128511</v>
      </c>
    </row>
    <row r="2908" spans="1:4" ht="12.75">
      <c r="A2908" s="18" t="s">
        <v>18</v>
      </c>
      <c r="B2908" s="18"/>
      <c r="C2908" s="17">
        <v>3.06</v>
      </c>
      <c r="D2908" s="13">
        <f>C2908/1507/12*1000</f>
        <v>0.16921035169210352</v>
      </c>
    </row>
    <row r="2909" spans="1:4" ht="12.75" customHeight="1">
      <c r="A2909" s="19" t="s">
        <v>19</v>
      </c>
      <c r="B2909" s="19"/>
      <c r="C2909" s="13">
        <f>C2910+C2912+C2911</f>
        <v>110.08</v>
      </c>
      <c r="D2909" s="13">
        <f>C2909/1507/12*1000</f>
        <v>6.087148860871489</v>
      </c>
    </row>
    <row r="2910" spans="1:4" ht="12.75">
      <c r="A2910" s="2"/>
      <c r="B2910" s="15" t="s">
        <v>20</v>
      </c>
      <c r="C2910" s="9">
        <v>108.83</v>
      </c>
      <c r="D2910" s="13">
        <f>C2910/1507/12*1000</f>
        <v>6.01802698518027</v>
      </c>
    </row>
    <row r="2911" spans="1:4" ht="12.75">
      <c r="A2911" s="2"/>
      <c r="B2911" s="15" t="s">
        <v>21</v>
      </c>
      <c r="C2911" s="10">
        <v>1.25</v>
      </c>
      <c r="D2911" s="13">
        <f>C2911/1507/12*1000</f>
        <v>0.06912187569121876</v>
      </c>
    </row>
    <row r="2912" spans="1:4" ht="12.75">
      <c r="A2912" s="2"/>
      <c r="B2912" s="20" t="s">
        <v>22</v>
      </c>
      <c r="C2912" s="10">
        <v>0</v>
      </c>
      <c r="D2912" s="13">
        <f>C2912/1507/12*1000</f>
        <v>0</v>
      </c>
    </row>
    <row r="2913" spans="1:4" ht="12.75">
      <c r="A2913" s="12" t="s">
        <v>23</v>
      </c>
      <c r="B2913" s="12"/>
      <c r="C2913" s="13">
        <v>15.62</v>
      </c>
      <c r="D2913" s="13">
        <f>C2913/1507/12*1000</f>
        <v>0.8637469586374695</v>
      </c>
    </row>
    <row r="2914" spans="1:4" ht="12.75">
      <c r="A2914" s="21" t="s">
        <v>24</v>
      </c>
      <c r="B2914" s="21"/>
      <c r="C2914" s="1">
        <v>60.95</v>
      </c>
      <c r="D2914" s="13">
        <f>C2914/1507/12*1000</f>
        <v>3.3703826587038272</v>
      </c>
    </row>
    <row r="2915" spans="1:4" ht="12.75">
      <c r="A2915" s="2"/>
      <c r="B2915" s="11" t="s">
        <v>25</v>
      </c>
      <c r="C2915" s="13">
        <f>C2904+C2905+C2909+C2913+C2914</f>
        <v>591.3000000000001</v>
      </c>
      <c r="D2915" s="13">
        <f>D2904+D2905+D2909+D2913+D2914</f>
        <v>32.697412076974125</v>
      </c>
    </row>
    <row r="2916" spans="1:4" ht="12.75">
      <c r="A2916" s="2">
        <v>4</v>
      </c>
      <c r="B2916" s="11" t="s">
        <v>26</v>
      </c>
      <c r="C2916" s="7"/>
      <c r="D2916" s="7"/>
    </row>
    <row r="2917" spans="1:4" ht="12.75">
      <c r="A2917" s="5">
        <v>5</v>
      </c>
      <c r="B2917" s="11" t="s">
        <v>11</v>
      </c>
      <c r="C2917" s="13">
        <f>C2915-C2901/1000</f>
        <v>70.61940000000004</v>
      </c>
      <c r="D2917" s="13"/>
    </row>
    <row r="2918" spans="1:4" ht="12.75">
      <c r="A2918" s="5"/>
      <c r="B2918" s="11"/>
      <c r="C2918" s="13"/>
      <c r="D2918" s="13"/>
    </row>
    <row r="2919" spans="1:4" ht="12.75">
      <c r="A2919" s="12" t="s">
        <v>38</v>
      </c>
      <c r="B2919" s="12"/>
      <c r="C2919" s="13"/>
      <c r="D2919" s="13"/>
    </row>
    <row r="2920" spans="1:4" ht="12.75">
      <c r="A2920" s="28"/>
      <c r="B2920" s="27" t="s">
        <v>39</v>
      </c>
      <c r="C2920" s="10">
        <v>12810.34</v>
      </c>
      <c r="D2920" s="13"/>
    </row>
    <row r="2921" spans="1:4" ht="12.75">
      <c r="A2921" s="5"/>
      <c r="B2921" s="22" t="s">
        <v>40</v>
      </c>
      <c r="C2921" s="10">
        <v>13584.76</v>
      </c>
      <c r="D2921" s="13"/>
    </row>
    <row r="2922" spans="1:4" ht="12.75">
      <c r="A2922" s="5"/>
      <c r="B2922" s="29" t="s">
        <v>11</v>
      </c>
      <c r="C2922" s="13">
        <f>C2921-C2920</f>
        <v>774.4200000000001</v>
      </c>
      <c r="D2922" s="13"/>
    </row>
    <row r="2923" spans="1:4" ht="12.75">
      <c r="A2923" s="5"/>
      <c r="B2923" s="27" t="s">
        <v>185</v>
      </c>
      <c r="C2923" s="10">
        <v>14069.2</v>
      </c>
      <c r="D2923" s="13"/>
    </row>
    <row r="2924" spans="1:4" ht="12.75">
      <c r="A2924" s="5"/>
      <c r="B2924" s="22" t="s">
        <v>42</v>
      </c>
      <c r="C2924" s="10">
        <v>14557.02</v>
      </c>
      <c r="D2924" s="13"/>
    </row>
    <row r="2925" spans="1:4" ht="12.75">
      <c r="A2925" s="5"/>
      <c r="B2925" s="29" t="s">
        <v>11</v>
      </c>
      <c r="C2925" s="13">
        <f>C2924-C2923</f>
        <v>487.8199999999997</v>
      </c>
      <c r="D2925" s="13"/>
    </row>
    <row r="2926" spans="1:4" ht="12.75">
      <c r="A2926" s="5"/>
      <c r="B2926" s="27" t="s">
        <v>43</v>
      </c>
      <c r="C2926" s="10">
        <v>17925.82</v>
      </c>
      <c r="D2926" s="13"/>
    </row>
    <row r="2927" spans="1:4" ht="12.75">
      <c r="A2927" s="5"/>
      <c r="B2927" s="22" t="s">
        <v>44</v>
      </c>
      <c r="C2927" s="10">
        <v>17777.9</v>
      </c>
      <c r="D2927" s="13"/>
    </row>
    <row r="2928" spans="1:4" ht="12.75">
      <c r="A2928" s="5"/>
      <c r="B2928" s="29" t="s">
        <v>11</v>
      </c>
      <c r="C2928" s="13">
        <f>C2927-C2926</f>
        <v>-147.91999999999825</v>
      </c>
      <c r="D2928" s="13"/>
    </row>
    <row r="2929" spans="1:4" ht="12.75">
      <c r="A2929" s="5"/>
      <c r="B2929" s="32" t="s">
        <v>45</v>
      </c>
      <c r="C2929" s="13">
        <f>C2922+C2925+C2928</f>
        <v>1114.3200000000015</v>
      </c>
      <c r="D2929" s="13"/>
    </row>
    <row r="2930" spans="1:4" ht="12.75">
      <c r="A2930" s="5"/>
      <c r="B2930" s="32"/>
      <c r="C2930" s="13"/>
      <c r="D2930" s="13"/>
    </row>
    <row r="2931" spans="1:4" ht="12.75">
      <c r="A2931" s="5"/>
      <c r="B2931" s="14" t="s">
        <v>46</v>
      </c>
      <c r="C2931" s="13">
        <v>69.52</v>
      </c>
      <c r="D2931" s="13"/>
    </row>
    <row r="2932" spans="1:4" ht="12.75">
      <c r="A2932" s="5"/>
      <c r="B2932" s="14"/>
      <c r="C2932" s="13"/>
      <c r="D2932" s="13"/>
    </row>
    <row r="2933" spans="1:4" ht="12.75">
      <c r="A2933" s="22" t="s">
        <v>27</v>
      </c>
      <c r="B2933" s="22"/>
      <c r="C2933" s="22"/>
      <c r="D2933" s="22"/>
    </row>
    <row r="2934" spans="1:2" ht="12.75">
      <c r="A2934" s="25"/>
      <c r="B2934" s="43"/>
    </row>
    <row r="2935" spans="1:2" ht="12.75">
      <c r="A2935" s="24"/>
      <c r="B2935" s="38"/>
    </row>
    <row r="2936" spans="1:4" ht="12.75">
      <c r="A2936" s="1" t="s">
        <v>0</v>
      </c>
      <c r="B2936" s="1"/>
      <c r="C2936" s="1"/>
      <c r="D2936" s="1"/>
    </row>
    <row r="2937" spans="1:4" ht="12.75">
      <c r="A2937" s="1" t="s">
        <v>28</v>
      </c>
      <c r="B2937" s="1"/>
      <c r="C2937" s="1"/>
      <c r="D2937" s="1"/>
    </row>
    <row r="2938" spans="1:4" ht="12.75">
      <c r="A2938" s="1" t="s">
        <v>186</v>
      </c>
      <c r="B2938" s="1"/>
      <c r="C2938" s="1"/>
      <c r="D2938" s="1"/>
    </row>
    <row r="2939" spans="1:4" ht="12.75" customHeight="1">
      <c r="A2939" s="2"/>
      <c r="B2939" s="2" t="s">
        <v>3</v>
      </c>
      <c r="C2939" s="3" t="s">
        <v>108</v>
      </c>
      <c r="D2939" s="3"/>
    </row>
    <row r="2940" spans="1:4" ht="12.75">
      <c r="A2940" s="2"/>
      <c r="B2940" s="2"/>
      <c r="C2940" s="4" t="s">
        <v>5</v>
      </c>
      <c r="D2940" s="4" t="s">
        <v>6</v>
      </c>
    </row>
    <row r="2941" spans="1:4" ht="12.75">
      <c r="A2941" s="5">
        <v>1</v>
      </c>
      <c r="B2941" s="6" t="s">
        <v>7</v>
      </c>
      <c r="C2941" s="13">
        <v>2184.4</v>
      </c>
      <c r="D2941" s="13"/>
    </row>
    <row r="2942" spans="1:4" ht="12.75">
      <c r="A2942" s="5">
        <v>2</v>
      </c>
      <c r="B2942" s="8" t="s">
        <v>184</v>
      </c>
      <c r="C2942" s="9" t="s">
        <v>3</v>
      </c>
      <c r="D2942" s="9"/>
    </row>
    <row r="2943" spans="1:4" ht="12.75">
      <c r="A2943" s="5"/>
      <c r="B2943" s="27" t="s">
        <v>161</v>
      </c>
      <c r="C2943" s="10">
        <v>629933.68</v>
      </c>
      <c r="D2943" s="10"/>
    </row>
    <row r="2944" spans="1:4" ht="12.75">
      <c r="A2944" s="5"/>
      <c r="B2944" s="27" t="s">
        <v>182</v>
      </c>
      <c r="C2944" s="10">
        <v>701864.9</v>
      </c>
      <c r="D2944" s="10"/>
    </row>
    <row r="2945" spans="1:4" ht="12.75">
      <c r="A2945" s="5"/>
      <c r="B2945" s="27" t="s">
        <v>11</v>
      </c>
      <c r="C2945" s="10">
        <f>C2944-C2943</f>
        <v>71931.21999999997</v>
      </c>
      <c r="D2945" s="10"/>
    </row>
    <row r="2946" spans="1:4" ht="12.75">
      <c r="A2946" s="5">
        <v>3</v>
      </c>
      <c r="B2946" s="11" t="s">
        <v>12</v>
      </c>
      <c r="C2946" s="1" t="s">
        <v>13</v>
      </c>
      <c r="D2946" s="1"/>
    </row>
    <row r="2947" spans="1:4" ht="12.75">
      <c r="A2947" s="12" t="s">
        <v>14</v>
      </c>
      <c r="B2947" s="12"/>
      <c r="C2947" s="13">
        <v>85.04</v>
      </c>
      <c r="D2947" s="13">
        <f>C2947/2184.4/12*1000</f>
        <v>3.2442165659525117</v>
      </c>
    </row>
    <row r="2948" spans="1:4" ht="12.75" customHeight="1">
      <c r="A2948" s="14" t="s">
        <v>15</v>
      </c>
      <c r="B2948" s="14"/>
      <c r="C2948" s="7">
        <f>C2949+C2950+C2951</f>
        <v>218.48999999999998</v>
      </c>
      <c r="D2948" s="13">
        <f>C2948/2184.4/12*1000</f>
        <v>8.335240798388574</v>
      </c>
    </row>
    <row r="2949" spans="1:4" ht="12.75">
      <c r="A2949" s="2"/>
      <c r="B2949" s="15" t="s">
        <v>16</v>
      </c>
      <c r="C2949" s="10">
        <v>117.46</v>
      </c>
      <c r="D2949" s="13">
        <f>C2949/2184.4/12*1000</f>
        <v>4.4810169077702495</v>
      </c>
    </row>
    <row r="2950" spans="1:4" ht="12.75">
      <c r="A2950" s="2"/>
      <c r="B2950" s="15" t="s">
        <v>17</v>
      </c>
      <c r="C2950" s="17">
        <v>86.77</v>
      </c>
      <c r="D2950" s="13">
        <f>C2950/2184.4/12*1000</f>
        <v>3.310214856863822</v>
      </c>
    </row>
    <row r="2951" spans="1:4" ht="12.75">
      <c r="A2951" s="18" t="s">
        <v>18</v>
      </c>
      <c r="B2951" s="18"/>
      <c r="C2951" s="17">
        <v>14.26</v>
      </c>
      <c r="D2951" s="13">
        <f>C2951/2184.4/12*1000</f>
        <v>0.5440090337545016</v>
      </c>
    </row>
    <row r="2952" spans="1:4" ht="12.75" customHeight="1">
      <c r="A2952" s="19" t="s">
        <v>19</v>
      </c>
      <c r="B2952" s="19"/>
      <c r="C2952" s="13">
        <f>C2953+C2955+C2954</f>
        <v>156.84</v>
      </c>
      <c r="D2952" s="13">
        <f>C2952/2184.4/12*1000</f>
        <v>5.983336385277421</v>
      </c>
    </row>
    <row r="2953" spans="1:4" ht="12.75">
      <c r="A2953" s="2"/>
      <c r="B2953" s="15" t="s">
        <v>20</v>
      </c>
      <c r="C2953" s="9">
        <v>154.56</v>
      </c>
      <c r="D2953" s="13">
        <f>C2953/2184.4/12*1000</f>
        <v>5.896355978758469</v>
      </c>
    </row>
    <row r="2954" spans="1:4" ht="12.75">
      <c r="A2954" s="2"/>
      <c r="B2954" s="15" t="s">
        <v>21</v>
      </c>
      <c r="C2954" s="10">
        <v>1.35</v>
      </c>
      <c r="D2954" s="13">
        <f>C2954/2184.4/12*1000</f>
        <v>0.05150155649148508</v>
      </c>
    </row>
    <row r="2955" spans="1:4" ht="12.75">
      <c r="A2955" s="2"/>
      <c r="B2955" s="20" t="s">
        <v>22</v>
      </c>
      <c r="C2955" s="10">
        <v>0.93</v>
      </c>
      <c r="D2955" s="13">
        <f>C2955/2184.4/12*1000</f>
        <v>0.03547885002746749</v>
      </c>
    </row>
    <row r="2956" spans="1:4" ht="12.75">
      <c r="A2956" s="12" t="s">
        <v>23</v>
      </c>
      <c r="B2956" s="12"/>
      <c r="C2956" s="13">
        <v>21.06</v>
      </c>
      <c r="D2956" s="13">
        <f>C2956/2184.4/12*1000</f>
        <v>0.8034242812671671</v>
      </c>
    </row>
    <row r="2957" spans="1:4" ht="12.75">
      <c r="A2957" s="21" t="s">
        <v>24</v>
      </c>
      <c r="B2957" s="21"/>
      <c r="C2957" s="1">
        <v>88.46</v>
      </c>
      <c r="D2957" s="13">
        <f>C2957/2184.4/12*1000</f>
        <v>3.3746871757309402</v>
      </c>
    </row>
    <row r="2958" spans="1:4" ht="12.75">
      <c r="A2958" s="21"/>
      <c r="B2958" s="40" t="s">
        <v>71</v>
      </c>
      <c r="C2958" s="13">
        <v>31.98</v>
      </c>
      <c r="D2958" s="13">
        <f>C2958/2184.4/9*1000</f>
        <v>1.6266861991088324</v>
      </c>
    </row>
    <row r="2959" spans="1:4" ht="12.75">
      <c r="A2959" s="2"/>
      <c r="B2959" s="11" t="s">
        <v>25</v>
      </c>
      <c r="C2959" s="13">
        <f>C2947+C2948+C2952+C2956+C2957+C2958</f>
        <v>601.87</v>
      </c>
      <c r="D2959" s="13">
        <f>D2947+D2948+D2952+D2956+D2957+D2958</f>
        <v>23.367591405725445</v>
      </c>
    </row>
    <row r="2960" spans="1:4" ht="12.75">
      <c r="A2960" s="2">
        <v>4</v>
      </c>
      <c r="B2960" s="11" t="s">
        <v>26</v>
      </c>
      <c r="C2960" s="7"/>
      <c r="D2960" s="7"/>
    </row>
    <row r="2961" spans="1:4" ht="12.75">
      <c r="A2961" s="5">
        <v>5</v>
      </c>
      <c r="B2961" s="11" t="s">
        <v>11</v>
      </c>
      <c r="C2961" s="13">
        <f>C2959-C2944/1000</f>
        <v>-99.99490000000003</v>
      </c>
      <c r="D2961" s="13"/>
    </row>
    <row r="2962" spans="1:4" ht="12.75">
      <c r="A2962" s="5"/>
      <c r="B2962" s="11"/>
      <c r="C2962" s="13"/>
      <c r="D2962" s="13"/>
    </row>
    <row r="2963" spans="1:4" ht="12.75">
      <c r="A2963" s="12" t="s">
        <v>38</v>
      </c>
      <c r="B2963" s="12"/>
      <c r="C2963" s="13"/>
      <c r="D2963" s="13"/>
    </row>
    <row r="2964" spans="1:4" ht="12.75">
      <c r="A2964" s="5"/>
      <c r="B2964" s="27" t="s">
        <v>43</v>
      </c>
      <c r="C2964" s="10">
        <v>2053.38</v>
      </c>
      <c r="D2964" s="13"/>
    </row>
    <row r="2965" spans="1:4" ht="12.75">
      <c r="A2965" s="5"/>
      <c r="B2965" s="22" t="s">
        <v>44</v>
      </c>
      <c r="C2965" s="10">
        <v>3456.68</v>
      </c>
      <c r="D2965" s="13"/>
    </row>
    <row r="2966" spans="1:4" ht="12.75">
      <c r="A2966" s="5"/>
      <c r="B2966" s="29" t="s">
        <v>11</v>
      </c>
      <c r="C2966" s="13">
        <f>C2965-C2964</f>
        <v>1403.2999999999997</v>
      </c>
      <c r="D2966" s="13"/>
    </row>
    <row r="2967" spans="1:4" ht="12.75">
      <c r="A2967" s="5"/>
      <c r="B2967" s="14" t="s">
        <v>46</v>
      </c>
      <c r="C2967" s="13">
        <v>-100.3</v>
      </c>
      <c r="D2967" s="13"/>
    </row>
    <row r="2968" spans="1:4" ht="12.75">
      <c r="A2968" s="5"/>
      <c r="B2968" s="14" t="s">
        <v>187</v>
      </c>
      <c r="C2968" s="13"/>
      <c r="D2968" s="13"/>
    </row>
    <row r="2969" spans="1:4" ht="12.75">
      <c r="A2969" s="22" t="s">
        <v>27</v>
      </c>
      <c r="B2969" s="22"/>
      <c r="C2969" s="22"/>
      <c r="D2969" s="22"/>
    </row>
    <row r="2971" spans="1:4" ht="12.75">
      <c r="A2971" s="1" t="s">
        <v>0</v>
      </c>
      <c r="B2971" s="1"/>
      <c r="C2971" s="1"/>
      <c r="D2971" s="1"/>
    </row>
    <row r="2972" spans="1:4" ht="12.75">
      <c r="A2972" s="1" t="s">
        <v>28</v>
      </c>
      <c r="B2972" s="1"/>
      <c r="C2972" s="1"/>
      <c r="D2972" s="1"/>
    </row>
    <row r="2973" spans="1:4" ht="12.75">
      <c r="A2973" s="1" t="s">
        <v>188</v>
      </c>
      <c r="B2973" s="1"/>
      <c r="C2973" s="1"/>
      <c r="D2973" s="1"/>
    </row>
    <row r="2974" spans="1:4" ht="12.75" customHeight="1">
      <c r="A2974" s="2"/>
      <c r="B2974" s="2" t="s">
        <v>3</v>
      </c>
      <c r="C2974" s="3" t="s">
        <v>108</v>
      </c>
      <c r="D2974" s="3"/>
    </row>
    <row r="2975" spans="1:4" ht="12.75">
      <c r="A2975" s="2"/>
      <c r="B2975" s="2"/>
      <c r="C2975" s="4" t="s">
        <v>5</v>
      </c>
      <c r="D2975" s="4" t="s">
        <v>6</v>
      </c>
    </row>
    <row r="2976" spans="1:4" ht="12.75">
      <c r="A2976" s="5">
        <v>1</v>
      </c>
      <c r="B2976" s="6" t="s">
        <v>7</v>
      </c>
      <c r="C2976" s="13">
        <v>3180.1</v>
      </c>
      <c r="D2976" s="13"/>
    </row>
    <row r="2977" spans="1:4" ht="12.75">
      <c r="A2977" s="5">
        <v>2</v>
      </c>
      <c r="B2977" s="8" t="s">
        <v>184</v>
      </c>
      <c r="C2977" s="9" t="s">
        <v>3</v>
      </c>
      <c r="D2977" s="9"/>
    </row>
    <row r="2978" spans="1:4" ht="12.75">
      <c r="A2978" s="5"/>
      <c r="B2978" s="27" t="s">
        <v>161</v>
      </c>
      <c r="C2978" s="10">
        <v>887595.8</v>
      </c>
      <c r="D2978" s="10"/>
    </row>
    <row r="2979" spans="1:4" ht="12.75">
      <c r="A2979" s="5"/>
      <c r="B2979" s="27" t="s">
        <v>182</v>
      </c>
      <c r="C2979" s="10">
        <v>822482.16</v>
      </c>
      <c r="D2979" s="10"/>
    </row>
    <row r="2980" spans="1:4" ht="12.75">
      <c r="A2980" s="5"/>
      <c r="B2980" s="27" t="s">
        <v>11</v>
      </c>
      <c r="C2980" s="10">
        <f>C2979-C2978</f>
        <v>-65113.640000000014</v>
      </c>
      <c r="D2980" s="10"/>
    </row>
    <row r="2981" spans="1:4" ht="12.75">
      <c r="A2981" s="5">
        <v>3</v>
      </c>
      <c r="B2981" s="11" t="s">
        <v>12</v>
      </c>
      <c r="C2981" s="1" t="s">
        <v>13</v>
      </c>
      <c r="D2981" s="1"/>
    </row>
    <row r="2982" spans="1:4" ht="12.75">
      <c r="A2982" s="12" t="s">
        <v>14</v>
      </c>
      <c r="B2982" s="12"/>
      <c r="C2982" s="13">
        <v>119.82</v>
      </c>
      <c r="D2982" s="13">
        <f>C2982/3180.1/12*1000</f>
        <v>3.1398383698625825</v>
      </c>
    </row>
    <row r="2983" spans="1:4" ht="12.75" customHeight="1">
      <c r="A2983" s="14" t="s">
        <v>15</v>
      </c>
      <c r="B2983" s="14"/>
      <c r="C2983" s="7">
        <f>C2984+C2985+C2986</f>
        <v>399.27</v>
      </c>
      <c r="D2983" s="13">
        <f>C2983/3180.1/12*1000</f>
        <v>10.462721298072388</v>
      </c>
    </row>
    <row r="2984" spans="1:4" ht="12.75">
      <c r="A2984" s="2"/>
      <c r="B2984" s="15" t="s">
        <v>16</v>
      </c>
      <c r="C2984" s="10">
        <v>170.47</v>
      </c>
      <c r="D2984" s="13">
        <f>C2984/3180.1/12*1000</f>
        <v>4.4671027116547695</v>
      </c>
    </row>
    <row r="2985" spans="1:4" ht="12.75">
      <c r="A2985" s="2"/>
      <c r="B2985" s="15" t="s">
        <v>17</v>
      </c>
      <c r="C2985" s="17">
        <v>228.8</v>
      </c>
      <c r="D2985" s="13">
        <f>C2985/3180.1/12*1000</f>
        <v>5.995618586417618</v>
      </c>
    </row>
    <row r="2986" spans="1:4" ht="12.75">
      <c r="A2986" s="18" t="s">
        <v>18</v>
      </c>
      <c r="B2986" s="18"/>
      <c r="C2986" s="17">
        <v>0</v>
      </c>
      <c r="D2986" s="13">
        <f>C2986/3180.1/12*1000</f>
        <v>0</v>
      </c>
    </row>
    <row r="2987" spans="1:4" ht="12.75" customHeight="1">
      <c r="A2987" s="19" t="s">
        <v>19</v>
      </c>
      <c r="B2987" s="19"/>
      <c r="C2987" s="13">
        <f>C2988+C2990+C2989</f>
        <v>251.81</v>
      </c>
      <c r="D2987" s="13">
        <f>C2987/3180.1/12*1000</f>
        <v>6.598587046528936</v>
      </c>
    </row>
    <row r="2988" spans="1:4" ht="12.75">
      <c r="A2988" s="2"/>
      <c r="B2988" s="15" t="s">
        <v>20</v>
      </c>
      <c r="C2988" s="9">
        <v>247.6</v>
      </c>
      <c r="D2988" s="13">
        <f>C2988/3180.1/12*1000</f>
        <v>6.488265568168716</v>
      </c>
    </row>
    <row r="2989" spans="1:4" ht="12.75">
      <c r="A2989" s="2"/>
      <c r="B2989" s="15" t="s">
        <v>21</v>
      </c>
      <c r="C2989" s="10">
        <v>2.34</v>
      </c>
      <c r="D2989" s="13">
        <f>C2989/3180.1/12*1000</f>
        <v>0.06131882645199836</v>
      </c>
    </row>
    <row r="2990" spans="1:4" ht="12.75">
      <c r="A2990" s="2"/>
      <c r="B2990" s="20" t="s">
        <v>22</v>
      </c>
      <c r="C2990" s="10">
        <v>1.87</v>
      </c>
      <c r="D2990" s="13">
        <f>C2990/3180.1/12*1000</f>
        <v>0.04900265190822092</v>
      </c>
    </row>
    <row r="2991" spans="1:4" ht="12.75">
      <c r="A2991" s="12" t="s">
        <v>23</v>
      </c>
      <c r="B2991" s="12"/>
      <c r="C2991" s="13">
        <v>24.67</v>
      </c>
      <c r="D2991" s="13">
        <f>C2991/3180.1/12*1000</f>
        <v>0.6464681404148718</v>
      </c>
    </row>
    <row r="2992" spans="1:4" ht="12.75">
      <c r="A2992" s="21" t="s">
        <v>24</v>
      </c>
      <c r="B2992" s="21"/>
      <c r="C2992" s="1">
        <v>128.86</v>
      </c>
      <c r="D2992" s="13">
        <f>C2992/3180.1/12*1000</f>
        <v>3.376728195130133</v>
      </c>
    </row>
    <row r="2993" spans="1:4" ht="12.75">
      <c r="A2993" s="21"/>
      <c r="B2993" s="40" t="s">
        <v>71</v>
      </c>
      <c r="C2993" s="1">
        <v>32.08</v>
      </c>
      <c r="D2993" s="13">
        <f>C2993/3180.1/10*1000</f>
        <v>1.0087733090154396</v>
      </c>
    </row>
    <row r="2994" spans="1:4" ht="12.75">
      <c r="A2994" s="2"/>
      <c r="B2994" s="11" t="s">
        <v>25</v>
      </c>
      <c r="C2994" s="7">
        <f>C2982+C2983+C2987+C2991+C2992+C2993</f>
        <v>956.5099999999999</v>
      </c>
      <c r="D2994" s="13">
        <f>D2982+D2983+D2987+D2991+D2992+D2993</f>
        <v>25.23311635902435</v>
      </c>
    </row>
    <row r="2995" spans="1:4" ht="12.75">
      <c r="A2995" s="2">
        <v>4</v>
      </c>
      <c r="B2995" s="11" t="s">
        <v>26</v>
      </c>
      <c r="C2995" s="7"/>
      <c r="D2995" s="7"/>
    </row>
    <row r="2996" spans="1:4" ht="12.75">
      <c r="A2996" s="5">
        <v>5</v>
      </c>
      <c r="B2996" s="11" t="s">
        <v>11</v>
      </c>
      <c r="C2996" s="13">
        <f>C2994-C2979/1000</f>
        <v>134.02783999999986</v>
      </c>
      <c r="D2996" s="13"/>
    </row>
    <row r="2997" spans="1:4" ht="12.75">
      <c r="A2997" s="5"/>
      <c r="B2997" s="11"/>
      <c r="C2997" s="13"/>
      <c r="D2997" s="13"/>
    </row>
    <row r="2998" spans="1:4" ht="12.75">
      <c r="A2998" s="12" t="s">
        <v>38</v>
      </c>
      <c r="B2998" s="12"/>
      <c r="C2998" s="13"/>
      <c r="D2998" s="13"/>
    </row>
    <row r="2999" spans="1:4" ht="12.75">
      <c r="A2999" s="28"/>
      <c r="B2999" s="27" t="s">
        <v>39</v>
      </c>
      <c r="C2999" s="10">
        <v>37325.43</v>
      </c>
      <c r="D2999" s="13"/>
    </row>
    <row r="3000" spans="1:4" ht="12.75">
      <c r="A3000" s="5"/>
      <c r="B3000" s="22" t="s">
        <v>40</v>
      </c>
      <c r="C3000" s="10">
        <v>40477.52</v>
      </c>
      <c r="D3000" s="13"/>
    </row>
    <row r="3001" spans="1:4" ht="12.75">
      <c r="A3001" s="5"/>
      <c r="B3001" s="29" t="s">
        <v>11</v>
      </c>
      <c r="C3001" s="13">
        <f>C3000-C2999</f>
        <v>3152.0899999999965</v>
      </c>
      <c r="D3001" s="13"/>
    </row>
    <row r="3002" spans="1:4" ht="12.75">
      <c r="A3002" s="5"/>
      <c r="B3002" s="27" t="s">
        <v>185</v>
      </c>
      <c r="C3002" s="10">
        <v>41270.99</v>
      </c>
      <c r="D3002" s="13"/>
    </row>
    <row r="3003" spans="1:4" ht="12.75">
      <c r="A3003" s="5"/>
      <c r="B3003" s="22" t="s">
        <v>42</v>
      </c>
      <c r="C3003" s="10">
        <v>44682.74</v>
      </c>
      <c r="D3003" s="13"/>
    </row>
    <row r="3004" spans="1:4" ht="12.75">
      <c r="A3004" s="5"/>
      <c r="B3004" s="29" t="s">
        <v>11</v>
      </c>
      <c r="C3004" s="13">
        <f>C3003-C3002</f>
        <v>3411.75</v>
      </c>
      <c r="D3004" s="13"/>
    </row>
    <row r="3005" spans="1:4" ht="12.75">
      <c r="A3005" s="5"/>
      <c r="B3005" s="27" t="s">
        <v>43</v>
      </c>
      <c r="C3005" s="10">
        <v>51803.2</v>
      </c>
      <c r="D3005" s="13"/>
    </row>
    <row r="3006" spans="1:4" ht="12.75">
      <c r="A3006" s="5"/>
      <c r="B3006" s="22" t="s">
        <v>44</v>
      </c>
      <c r="C3006" s="10">
        <v>47161.05</v>
      </c>
      <c r="D3006" s="13"/>
    </row>
    <row r="3007" spans="1:4" ht="12.75">
      <c r="A3007" s="5"/>
      <c r="B3007" s="29" t="s">
        <v>11</v>
      </c>
      <c r="C3007" s="13">
        <f>C3006-C3005</f>
        <v>-4642.149999999994</v>
      </c>
      <c r="D3007" s="13"/>
    </row>
    <row r="3008" spans="1:4" ht="12.75">
      <c r="A3008" s="5"/>
      <c r="B3008" s="52" t="s">
        <v>45</v>
      </c>
      <c r="C3008" s="13">
        <f>C3001+C3004+C3007</f>
        <v>1921.6900000000023</v>
      </c>
      <c r="D3008" s="13"/>
    </row>
    <row r="3009" spans="1:4" ht="12.75">
      <c r="A3009" s="5"/>
      <c r="B3009" s="14" t="s">
        <v>46</v>
      </c>
      <c r="C3009" s="13">
        <v>132.11</v>
      </c>
      <c r="D3009" s="13"/>
    </row>
    <row r="3010" spans="1:4" ht="12.75">
      <c r="A3010" s="5"/>
      <c r="B3010" s="14"/>
      <c r="C3010" s="13"/>
      <c r="D3010" s="13"/>
    </row>
    <row r="3011" spans="1:4" ht="12.75">
      <c r="A3011" s="22" t="s">
        <v>27</v>
      </c>
      <c r="B3011" s="22"/>
      <c r="C3011" s="22"/>
      <c r="D3011" s="22"/>
    </row>
    <row r="3013" spans="1:4" ht="12.75">
      <c r="A3013" s="1" t="s">
        <v>0</v>
      </c>
      <c r="B3013" s="1"/>
      <c r="C3013" s="1"/>
      <c r="D3013" s="1"/>
    </row>
    <row r="3014" spans="1:4" ht="12.75">
      <c r="A3014" s="1" t="s">
        <v>28</v>
      </c>
      <c r="B3014" s="1"/>
      <c r="C3014" s="1"/>
      <c r="D3014" s="1"/>
    </row>
    <row r="3015" spans="1:4" ht="12.75">
      <c r="A3015" s="1" t="s">
        <v>189</v>
      </c>
      <c r="B3015" s="1"/>
      <c r="C3015" s="1"/>
      <c r="D3015" s="1"/>
    </row>
    <row r="3016" spans="1:4" ht="12.75" customHeight="1">
      <c r="A3016" s="2"/>
      <c r="B3016" s="2" t="s">
        <v>3</v>
      </c>
      <c r="C3016" s="3" t="s">
        <v>108</v>
      </c>
      <c r="D3016" s="3"/>
    </row>
    <row r="3017" spans="1:4" ht="12.75">
      <c r="A3017" s="2"/>
      <c r="B3017" s="2"/>
      <c r="C3017" s="4" t="s">
        <v>5</v>
      </c>
      <c r="D3017" s="4" t="s">
        <v>6</v>
      </c>
    </row>
    <row r="3018" spans="1:4" ht="12.75">
      <c r="A3018" s="5">
        <v>1</v>
      </c>
      <c r="B3018" s="6" t="s">
        <v>7</v>
      </c>
      <c r="C3018" s="13">
        <v>1523.6</v>
      </c>
      <c r="D3018" s="13"/>
    </row>
    <row r="3019" spans="1:4" ht="12.75">
      <c r="A3019" s="5">
        <v>2</v>
      </c>
      <c r="B3019" s="8" t="s">
        <v>34</v>
      </c>
      <c r="C3019" s="9" t="s">
        <v>3</v>
      </c>
      <c r="D3019" s="9"/>
    </row>
    <row r="3020" spans="1:4" ht="12.75">
      <c r="A3020" s="5"/>
      <c r="B3020" s="27" t="s">
        <v>150</v>
      </c>
      <c r="C3020" s="10">
        <v>399280.18</v>
      </c>
      <c r="D3020" s="10"/>
    </row>
    <row r="3021" spans="1:4" ht="12.75">
      <c r="A3021" s="5"/>
      <c r="B3021" s="27" t="s">
        <v>151</v>
      </c>
      <c r="C3021" s="10">
        <v>418812.77</v>
      </c>
      <c r="D3021" s="10"/>
    </row>
    <row r="3022" spans="1:4" ht="12.75">
      <c r="A3022" s="5"/>
      <c r="B3022" s="27" t="s">
        <v>11</v>
      </c>
      <c r="C3022" s="10">
        <f>C3021-C3020</f>
        <v>19532.590000000026</v>
      </c>
      <c r="D3022" s="10"/>
    </row>
    <row r="3023" spans="1:4" ht="12.75">
      <c r="A3023" s="5">
        <v>3</v>
      </c>
      <c r="B3023" s="11" t="s">
        <v>12</v>
      </c>
      <c r="C3023" s="1" t="s">
        <v>13</v>
      </c>
      <c r="D3023" s="1"/>
    </row>
    <row r="3024" spans="1:4" ht="12.75">
      <c r="A3024" s="12" t="s">
        <v>14</v>
      </c>
      <c r="B3024" s="12"/>
      <c r="C3024" s="13">
        <v>53.9</v>
      </c>
      <c r="D3024" s="13">
        <f>C3024/1523.6/12*1000</f>
        <v>2.9480616084711646</v>
      </c>
    </row>
    <row r="3025" spans="1:4" ht="12.75" customHeight="1">
      <c r="A3025" s="14" t="s">
        <v>15</v>
      </c>
      <c r="B3025" s="14"/>
      <c r="C3025" s="7">
        <f>C3026+C3027+C3028</f>
        <v>148.62</v>
      </c>
      <c r="D3025" s="13">
        <f>C3025/1523.6/12*1000</f>
        <v>8.128773956419009</v>
      </c>
    </row>
    <row r="3026" spans="1:4" ht="12.75">
      <c r="A3026" s="2"/>
      <c r="B3026" s="15" t="s">
        <v>16</v>
      </c>
      <c r="C3026" s="10">
        <v>83.69</v>
      </c>
      <c r="D3026" s="13">
        <f>C3026/1523.6/12*1000</f>
        <v>4.577426271112278</v>
      </c>
    </row>
    <row r="3027" spans="1:4" ht="12.75">
      <c r="A3027" s="2"/>
      <c r="B3027" s="15" t="s">
        <v>17</v>
      </c>
      <c r="C3027" s="17">
        <v>64.93</v>
      </c>
      <c r="D3027" s="13">
        <f>C3027/1523.6/12*1000</f>
        <v>3.55134768530673</v>
      </c>
    </row>
    <row r="3028" spans="1:4" ht="12.75">
      <c r="A3028" s="18" t="s">
        <v>18</v>
      </c>
      <c r="B3028" s="18"/>
      <c r="C3028" s="17">
        <v>0</v>
      </c>
      <c r="D3028" s="13">
        <f>C3028/1523.6/12*1000</f>
        <v>0</v>
      </c>
    </row>
    <row r="3029" spans="1:4" ht="12.75" customHeight="1">
      <c r="A3029" s="19" t="s">
        <v>19</v>
      </c>
      <c r="B3029" s="19"/>
      <c r="C3029" s="13">
        <f>C3030+C3032+C3031</f>
        <v>126.4</v>
      </c>
      <c r="D3029" s="13">
        <f>C3029/1523.6/12*1000</f>
        <v>6.913450599457426</v>
      </c>
    </row>
    <row r="3030" spans="1:4" ht="12.75">
      <c r="A3030" s="2"/>
      <c r="B3030" s="15" t="s">
        <v>20</v>
      </c>
      <c r="C3030" s="9">
        <v>123.84</v>
      </c>
      <c r="D3030" s="13">
        <f>C3030/1523.6/12*1000</f>
        <v>6.773431346810187</v>
      </c>
    </row>
    <row r="3031" spans="1:4" ht="12.75">
      <c r="A3031" s="2"/>
      <c r="B3031" s="15" t="s">
        <v>21</v>
      </c>
      <c r="C3031" s="10">
        <v>2.56</v>
      </c>
      <c r="D3031" s="13">
        <f>C3031/1523.6/12*1000</f>
        <v>0.140019252647239</v>
      </c>
    </row>
    <row r="3032" spans="1:4" ht="12.75">
      <c r="A3032" s="2"/>
      <c r="B3032" s="20" t="s">
        <v>22</v>
      </c>
      <c r="C3032" s="10">
        <v>0</v>
      </c>
      <c r="D3032" s="13">
        <f>C3032/1523.6/12*1000</f>
        <v>0</v>
      </c>
    </row>
    <row r="3033" spans="1:4" ht="12.75">
      <c r="A3033" s="12" t="s">
        <v>23</v>
      </c>
      <c r="B3033" s="12"/>
      <c r="C3033" s="13">
        <v>12.56</v>
      </c>
      <c r="D3033" s="13">
        <f>C3033/1523.6/12*1000</f>
        <v>0.6869694583005164</v>
      </c>
    </row>
    <row r="3034" spans="1:4" ht="12.75">
      <c r="A3034" s="21" t="s">
        <v>24</v>
      </c>
      <c r="B3034" s="21"/>
      <c r="C3034" s="1">
        <v>61.8</v>
      </c>
      <c r="D3034" s="13">
        <f>C3034/1523.6/12*1000</f>
        <v>3.380152270937254</v>
      </c>
    </row>
    <row r="3035" spans="1:4" ht="12.75">
      <c r="A3035" s="2"/>
      <c r="B3035" s="11" t="s">
        <v>25</v>
      </c>
      <c r="C3035" s="13">
        <f>C3024+C3025+C3029+C3033+C3034</f>
        <v>403.28000000000003</v>
      </c>
      <c r="D3035" s="13">
        <f>D3024+D3025+D3029+D3033+D3034</f>
        <v>22.05740789358537</v>
      </c>
    </row>
    <row r="3036" spans="1:4" ht="12.75">
      <c r="A3036" s="2">
        <v>4</v>
      </c>
      <c r="B3036" s="11" t="s">
        <v>26</v>
      </c>
      <c r="C3036" s="7"/>
      <c r="D3036" s="7"/>
    </row>
    <row r="3037" spans="1:4" ht="12.75">
      <c r="A3037" s="5">
        <v>5</v>
      </c>
      <c r="B3037" s="11" t="s">
        <v>11</v>
      </c>
      <c r="C3037" s="13">
        <f>C3035-C3021/1000</f>
        <v>-15.53276999999997</v>
      </c>
      <c r="D3037" s="13"/>
    </row>
    <row r="3038" spans="1:4" ht="12.75">
      <c r="A3038" s="5"/>
      <c r="B3038" s="11"/>
      <c r="C3038" s="13"/>
      <c r="D3038" s="13"/>
    </row>
    <row r="3039" spans="1:4" ht="12.75">
      <c r="A3039" s="12" t="s">
        <v>38</v>
      </c>
      <c r="B3039" s="12"/>
      <c r="C3039" s="13"/>
      <c r="D3039" s="13"/>
    </row>
    <row r="3040" spans="1:4" ht="12.75">
      <c r="A3040" s="28"/>
      <c r="B3040" s="27" t="s">
        <v>39</v>
      </c>
      <c r="C3040" s="10">
        <v>37583.18</v>
      </c>
      <c r="D3040" s="13"/>
    </row>
    <row r="3041" spans="1:4" ht="12.75">
      <c r="A3041" s="5"/>
      <c r="B3041" s="22" t="s">
        <v>40</v>
      </c>
      <c r="C3041" s="10">
        <v>43904.58</v>
      </c>
      <c r="D3041" s="13"/>
    </row>
    <row r="3042" spans="1:4" ht="12.75">
      <c r="A3042" s="5"/>
      <c r="B3042" s="29" t="s">
        <v>11</v>
      </c>
      <c r="C3042" s="13">
        <f>C3041-C3040</f>
        <v>6321.4000000000015</v>
      </c>
      <c r="D3042" s="13"/>
    </row>
    <row r="3043" spans="1:4" ht="12.75">
      <c r="A3043" s="5"/>
      <c r="B3043" s="27" t="s">
        <v>185</v>
      </c>
      <c r="C3043" s="10">
        <v>41609.88</v>
      </c>
      <c r="D3043" s="13"/>
    </row>
    <row r="3044" spans="1:4" ht="12.75">
      <c r="A3044" s="5"/>
      <c r="B3044" s="22" t="s">
        <v>42</v>
      </c>
      <c r="C3044" s="10">
        <v>48474.63</v>
      </c>
      <c r="D3044" s="13"/>
    </row>
    <row r="3045" spans="1:4" ht="12.75">
      <c r="A3045" s="5"/>
      <c r="B3045" s="29" t="s">
        <v>11</v>
      </c>
      <c r="C3045" s="13">
        <f>C3044-C3043</f>
        <v>6864.75</v>
      </c>
      <c r="D3045" s="13"/>
    </row>
    <row r="3046" spans="1:4" ht="12.75">
      <c r="A3046" s="5"/>
      <c r="B3046" s="27" t="s">
        <v>43</v>
      </c>
      <c r="C3046" s="10">
        <v>25076.37</v>
      </c>
      <c r="D3046" s="13"/>
    </row>
    <row r="3047" spans="1:4" ht="12.75">
      <c r="A3047" s="5"/>
      <c r="B3047" s="22" t="s">
        <v>44</v>
      </c>
      <c r="C3047" s="10">
        <v>24436.34</v>
      </c>
      <c r="D3047" s="13"/>
    </row>
    <row r="3048" spans="1:4" ht="12.75">
      <c r="A3048" s="5"/>
      <c r="B3048" s="29" t="s">
        <v>11</v>
      </c>
      <c r="C3048" s="13">
        <f>C3047-C3046</f>
        <v>-640.0299999999988</v>
      </c>
      <c r="D3048" s="13"/>
    </row>
    <row r="3049" spans="1:4" ht="12.75">
      <c r="A3049" s="5"/>
      <c r="B3049" s="52" t="s">
        <v>45</v>
      </c>
      <c r="C3049" s="13">
        <f>C3042+C3045+C3048</f>
        <v>12546.120000000003</v>
      </c>
      <c r="D3049" s="13"/>
    </row>
    <row r="3050" spans="1:4" ht="12.75">
      <c r="A3050" s="5"/>
      <c r="B3050" s="14" t="s">
        <v>46</v>
      </c>
      <c r="C3050" s="13">
        <v>-28.08</v>
      </c>
      <c r="D3050" s="13"/>
    </row>
    <row r="3051" spans="1:4" ht="12.75">
      <c r="A3051" s="22" t="s">
        <v>27</v>
      </c>
      <c r="B3051" s="22"/>
      <c r="C3051" s="22"/>
      <c r="D3051" s="22"/>
    </row>
    <row r="3053" spans="1:4" ht="12.75">
      <c r="A3053" s="1" t="s">
        <v>0</v>
      </c>
      <c r="B3053" s="1"/>
      <c r="C3053" s="1"/>
      <c r="D3053" s="1"/>
    </row>
    <row r="3054" spans="1:4" ht="12.75">
      <c r="A3054" s="1" t="s">
        <v>28</v>
      </c>
      <c r="B3054" s="1"/>
      <c r="C3054" s="1"/>
      <c r="D3054" s="1"/>
    </row>
    <row r="3055" spans="1:4" ht="12.75">
      <c r="A3055" s="1" t="s">
        <v>190</v>
      </c>
      <c r="B3055" s="1"/>
      <c r="C3055" s="1"/>
      <c r="D3055" s="1"/>
    </row>
    <row r="3056" spans="1:4" ht="12.75" customHeight="1">
      <c r="A3056" s="2"/>
      <c r="B3056" s="2" t="s">
        <v>3</v>
      </c>
      <c r="C3056" s="3" t="s">
        <v>108</v>
      </c>
      <c r="D3056" s="3"/>
    </row>
    <row r="3057" spans="1:4" ht="12.75">
      <c r="A3057" s="2"/>
      <c r="B3057" s="2"/>
      <c r="C3057" s="4" t="s">
        <v>5</v>
      </c>
      <c r="D3057" s="4" t="s">
        <v>6</v>
      </c>
    </row>
    <row r="3058" spans="1:4" ht="12.75">
      <c r="A3058" s="5">
        <v>1</v>
      </c>
      <c r="B3058" s="6" t="s">
        <v>7</v>
      </c>
      <c r="C3058" s="13">
        <v>1530.8</v>
      </c>
      <c r="D3058" s="13"/>
    </row>
    <row r="3059" spans="1:4" ht="12.75">
      <c r="A3059" s="5">
        <v>2</v>
      </c>
      <c r="B3059" s="8" t="s">
        <v>191</v>
      </c>
      <c r="C3059" s="9" t="s">
        <v>3</v>
      </c>
      <c r="D3059" s="9"/>
    </row>
    <row r="3060" spans="1:4" ht="12.75">
      <c r="A3060" s="5"/>
      <c r="B3060" s="27" t="s">
        <v>161</v>
      </c>
      <c r="C3060" s="10">
        <v>400138.29</v>
      </c>
      <c r="D3060" s="10"/>
    </row>
    <row r="3061" spans="1:4" ht="12.75">
      <c r="A3061" s="5"/>
      <c r="B3061" s="27" t="s">
        <v>170</v>
      </c>
      <c r="C3061" s="10">
        <v>414460.33</v>
      </c>
      <c r="D3061" s="10"/>
    </row>
    <row r="3062" spans="1:4" ht="12.75">
      <c r="A3062" s="5"/>
      <c r="B3062" s="27" t="s">
        <v>11</v>
      </c>
      <c r="C3062" s="10">
        <f>C3061-C3060</f>
        <v>14322.040000000037</v>
      </c>
      <c r="D3062" s="10"/>
    </row>
    <row r="3063" spans="1:4" ht="12.75">
      <c r="A3063" s="5">
        <v>3</v>
      </c>
      <c r="B3063" s="11" t="s">
        <v>12</v>
      </c>
      <c r="C3063" s="1" t="s">
        <v>13</v>
      </c>
      <c r="D3063" s="1"/>
    </row>
    <row r="3064" spans="1:4" ht="12.75">
      <c r="A3064" s="12" t="s">
        <v>14</v>
      </c>
      <c r="B3064" s="12"/>
      <c r="C3064" s="13">
        <v>54.02</v>
      </c>
      <c r="D3064" s="13">
        <f>C3064/1530.8/12*1000</f>
        <v>2.9407281595679824</v>
      </c>
    </row>
    <row r="3065" spans="1:4" ht="12.75" customHeight="1">
      <c r="A3065" s="14" t="s">
        <v>15</v>
      </c>
      <c r="B3065" s="14"/>
      <c r="C3065" s="7">
        <f>C3066+C3067+C3068</f>
        <v>109.3</v>
      </c>
      <c r="D3065" s="13">
        <f>C3065/1530.8/12*1000</f>
        <v>5.950047905234735</v>
      </c>
    </row>
    <row r="3066" spans="1:4" ht="12.75">
      <c r="A3066" s="2"/>
      <c r="B3066" s="15" t="s">
        <v>16</v>
      </c>
      <c r="C3066" s="10">
        <v>82.02</v>
      </c>
      <c r="D3066" s="13">
        <f>C3066/1530.8/12*1000</f>
        <v>4.46498562842958</v>
      </c>
    </row>
    <row r="3067" spans="1:4" ht="12.75">
      <c r="A3067" s="2"/>
      <c r="B3067" s="15" t="s">
        <v>17</v>
      </c>
      <c r="C3067" s="17">
        <v>27.28</v>
      </c>
      <c r="D3067" s="13">
        <f>C3067/1530.8/12*1000</f>
        <v>1.4850622768051567</v>
      </c>
    </row>
    <row r="3068" spans="1:4" ht="12.75">
      <c r="A3068" s="18" t="s">
        <v>18</v>
      </c>
      <c r="B3068" s="18"/>
      <c r="C3068" s="17">
        <v>0</v>
      </c>
      <c r="D3068" s="13">
        <f>C3068/1530.8/12*1000</f>
        <v>0</v>
      </c>
    </row>
    <row r="3069" spans="1:4" ht="12.75" customHeight="1">
      <c r="A3069" s="19" t="s">
        <v>19</v>
      </c>
      <c r="B3069" s="19"/>
      <c r="C3069" s="13">
        <f>C3070+C3072+C3071</f>
        <v>123.11999999999999</v>
      </c>
      <c r="D3069" s="13">
        <f>C3069/1530.8/12*1000</f>
        <v>6.7023778416514235</v>
      </c>
    </row>
    <row r="3070" spans="1:4" ht="12.75">
      <c r="A3070" s="2"/>
      <c r="B3070" s="15" t="s">
        <v>20</v>
      </c>
      <c r="C3070" s="9">
        <v>121.82</v>
      </c>
      <c r="D3070" s="13">
        <f>C3070/1530.8/12*1000</f>
        <v>6.63160874488285</v>
      </c>
    </row>
    <row r="3071" spans="1:4" ht="12.75">
      <c r="A3071" s="2"/>
      <c r="B3071" s="15" t="s">
        <v>21</v>
      </c>
      <c r="C3071" s="10">
        <v>1.3</v>
      </c>
      <c r="D3071" s="13">
        <f>C3071/1530.8/12*1000</f>
        <v>0.07076909676857417</v>
      </c>
    </row>
    <row r="3072" spans="1:4" ht="12.75">
      <c r="A3072" s="2"/>
      <c r="B3072" s="20" t="s">
        <v>22</v>
      </c>
      <c r="C3072" s="10">
        <v>0</v>
      </c>
      <c r="D3072" s="13">
        <f>C3072/1530.8/12*1000</f>
        <v>0</v>
      </c>
    </row>
    <row r="3073" spans="1:4" ht="12.75">
      <c r="A3073" s="12" t="s">
        <v>23</v>
      </c>
      <c r="B3073" s="12"/>
      <c r="C3073" s="13">
        <v>12.43</v>
      </c>
      <c r="D3073" s="13">
        <f>C3073/1530.8/12*1000</f>
        <v>0.6766614406410592</v>
      </c>
    </row>
    <row r="3074" spans="1:4" ht="12.75">
      <c r="A3074" s="21" t="s">
        <v>24</v>
      </c>
      <c r="B3074" s="21"/>
      <c r="C3074" s="1">
        <v>61.89</v>
      </c>
      <c r="D3074" s="13">
        <f>C3074/1530.8/12*1000</f>
        <v>3.369153383851581</v>
      </c>
    </row>
    <row r="3075" spans="1:4" ht="12.75">
      <c r="A3075" s="2"/>
      <c r="B3075" s="11" t="s">
        <v>25</v>
      </c>
      <c r="C3075" s="13">
        <f>C3064+C3065+C3069+C3073+C3074</f>
        <v>360.76</v>
      </c>
      <c r="D3075" s="13">
        <f>C3075/1530.8/12*1000</f>
        <v>19.638968730946782</v>
      </c>
    </row>
    <row r="3076" spans="1:4" ht="12.75">
      <c r="A3076" s="2">
        <v>4</v>
      </c>
      <c r="B3076" s="11" t="s">
        <v>26</v>
      </c>
      <c r="C3076" s="7"/>
      <c r="D3076" s="7"/>
    </row>
    <row r="3077" spans="1:4" ht="12.75">
      <c r="A3077" s="5">
        <v>5</v>
      </c>
      <c r="B3077" s="11" t="s">
        <v>11</v>
      </c>
      <c r="C3077" s="13">
        <f>C3075-C3061/1000</f>
        <v>-53.70033000000001</v>
      </c>
      <c r="D3077" s="13"/>
    </row>
    <row r="3078" spans="1:4" ht="12.75">
      <c r="A3078" s="5"/>
      <c r="B3078" s="11"/>
      <c r="C3078" s="13"/>
      <c r="D3078" s="13"/>
    </row>
    <row r="3079" spans="1:4" ht="12.75">
      <c r="A3079" s="12" t="s">
        <v>38</v>
      </c>
      <c r="B3079" s="12"/>
      <c r="C3079" s="13"/>
      <c r="D3079" s="13"/>
    </row>
    <row r="3080" spans="1:4" ht="12.75">
      <c r="A3080" s="28"/>
      <c r="B3080" s="27" t="s">
        <v>39</v>
      </c>
      <c r="C3080" s="10">
        <v>43147.12</v>
      </c>
      <c r="D3080" s="13"/>
    </row>
    <row r="3081" spans="1:4" ht="12.75">
      <c r="A3081" s="5"/>
      <c r="B3081" s="22" t="s">
        <v>40</v>
      </c>
      <c r="C3081" s="10">
        <v>44649.35</v>
      </c>
      <c r="D3081" s="13"/>
    </row>
    <row r="3082" spans="1:4" ht="12.75">
      <c r="A3082" s="5"/>
      <c r="B3082" s="29" t="s">
        <v>11</v>
      </c>
      <c r="C3082" s="13">
        <f>C3081-C3080</f>
        <v>1502.229999999996</v>
      </c>
      <c r="D3082" s="13"/>
    </row>
    <row r="3083" spans="1:4" ht="12.75">
      <c r="A3083" s="5"/>
      <c r="B3083" s="27" t="s">
        <v>185</v>
      </c>
      <c r="C3083" s="10">
        <v>47705.09</v>
      </c>
      <c r="D3083" s="13"/>
    </row>
    <row r="3084" spans="1:4" ht="12.75">
      <c r="A3084" s="5"/>
      <c r="B3084" s="22" t="s">
        <v>42</v>
      </c>
      <c r="C3084" s="10">
        <v>49097.03</v>
      </c>
      <c r="D3084" s="13"/>
    </row>
    <row r="3085" spans="1:4" ht="12.75">
      <c r="A3085" s="5"/>
      <c r="B3085" s="29" t="s">
        <v>11</v>
      </c>
      <c r="C3085" s="13">
        <f>C3084-C3083</f>
        <v>1391.9400000000023</v>
      </c>
      <c r="D3085" s="13"/>
    </row>
    <row r="3086" spans="1:4" ht="12.75">
      <c r="A3086" s="5"/>
      <c r="B3086" s="27" t="s">
        <v>43</v>
      </c>
      <c r="C3086" s="10">
        <v>8144.36</v>
      </c>
      <c r="D3086" s="13"/>
    </row>
    <row r="3087" spans="1:4" ht="12.75">
      <c r="A3087" s="5"/>
      <c r="B3087" s="22" t="s">
        <v>44</v>
      </c>
      <c r="C3087" s="10">
        <v>10125.2</v>
      </c>
      <c r="D3087" s="13"/>
    </row>
    <row r="3088" spans="1:4" ht="12.75">
      <c r="A3088" s="5"/>
      <c r="B3088" s="29" t="s">
        <v>11</v>
      </c>
      <c r="C3088" s="13">
        <f>C3087-C3086</f>
        <v>1980.840000000001</v>
      </c>
      <c r="D3088" s="13"/>
    </row>
    <row r="3089" spans="1:4" ht="12.75">
      <c r="A3089" s="5"/>
      <c r="B3089" s="52" t="s">
        <v>45</v>
      </c>
      <c r="C3089" s="13">
        <f>C3082+C3085+C3088</f>
        <v>4875.009999999999</v>
      </c>
      <c r="D3089" s="13"/>
    </row>
    <row r="3090" spans="1:4" ht="12.75">
      <c r="A3090" s="5"/>
      <c r="B3090" s="14" t="s">
        <v>46</v>
      </c>
      <c r="C3090" s="13">
        <v>-58.58</v>
      </c>
      <c r="D3090" s="13"/>
    </row>
    <row r="3091" spans="1:4" ht="12.75">
      <c r="A3091" s="5"/>
      <c r="B3091" s="14"/>
      <c r="C3091" s="13"/>
      <c r="D3091" s="13"/>
    </row>
    <row r="3092" spans="1:4" ht="12.75">
      <c r="A3092" s="22" t="s">
        <v>27</v>
      </c>
      <c r="B3092" s="22"/>
      <c r="C3092" s="22"/>
      <c r="D3092" s="22"/>
    </row>
    <row r="3094" spans="1:4" ht="12.75">
      <c r="A3094" s="1" t="s">
        <v>0</v>
      </c>
      <c r="B3094" s="1"/>
      <c r="C3094" s="1"/>
      <c r="D3094" s="1"/>
    </row>
    <row r="3095" spans="1:4" ht="12.75">
      <c r="A3095" s="1" t="s">
        <v>28</v>
      </c>
      <c r="B3095" s="1"/>
      <c r="C3095" s="1"/>
      <c r="D3095" s="1"/>
    </row>
    <row r="3096" spans="1:4" ht="12.75">
      <c r="A3096" s="1" t="s">
        <v>192</v>
      </c>
      <c r="B3096" s="1"/>
      <c r="C3096" s="1"/>
      <c r="D3096" s="1"/>
    </row>
    <row r="3097" spans="1:4" ht="12.75" customHeight="1">
      <c r="A3097" s="2"/>
      <c r="B3097" s="2" t="s">
        <v>3</v>
      </c>
      <c r="C3097" s="3" t="s">
        <v>108</v>
      </c>
      <c r="D3097" s="3"/>
    </row>
    <row r="3098" spans="1:4" ht="12.75">
      <c r="A3098" s="2"/>
      <c r="B3098" s="2"/>
      <c r="C3098" s="4" t="s">
        <v>5</v>
      </c>
      <c r="D3098" s="4" t="s">
        <v>6</v>
      </c>
    </row>
    <row r="3099" spans="1:4" ht="12.75">
      <c r="A3099" s="5">
        <v>1</v>
      </c>
      <c r="B3099" s="6" t="s">
        <v>7</v>
      </c>
      <c r="C3099" s="13">
        <v>1481.3</v>
      </c>
      <c r="D3099" s="13"/>
    </row>
    <row r="3100" spans="1:4" ht="12.75">
      <c r="A3100" s="5">
        <v>2</v>
      </c>
      <c r="B3100" s="8" t="s">
        <v>34</v>
      </c>
      <c r="C3100" s="9" t="s">
        <v>3</v>
      </c>
      <c r="D3100" s="9"/>
    </row>
    <row r="3101" spans="1:4" ht="12.75">
      <c r="A3101" s="5"/>
      <c r="B3101" s="27" t="s">
        <v>150</v>
      </c>
      <c r="C3101" s="10">
        <v>387555.8</v>
      </c>
      <c r="D3101" s="10"/>
    </row>
    <row r="3102" spans="1:4" ht="12.75">
      <c r="A3102" s="5"/>
      <c r="B3102" s="27" t="s">
        <v>176</v>
      </c>
      <c r="C3102" s="10">
        <v>350644.43</v>
      </c>
      <c r="D3102" s="10"/>
    </row>
    <row r="3103" spans="1:4" ht="12.75">
      <c r="A3103" s="5"/>
      <c r="B3103" s="27" t="s">
        <v>11</v>
      </c>
      <c r="C3103" s="10">
        <f>C3102-C3101</f>
        <v>-36911.369999999995</v>
      </c>
      <c r="D3103" s="10"/>
    </row>
    <row r="3104" spans="1:4" ht="12.75">
      <c r="A3104" s="5">
        <v>3</v>
      </c>
      <c r="B3104" s="11" t="s">
        <v>12</v>
      </c>
      <c r="C3104" s="1" t="s">
        <v>13</v>
      </c>
      <c r="D3104" s="1"/>
    </row>
    <row r="3105" spans="1:4" ht="12.75">
      <c r="A3105" s="12" t="s">
        <v>14</v>
      </c>
      <c r="B3105" s="12"/>
      <c r="C3105" s="13">
        <v>52.32</v>
      </c>
      <c r="D3105" s="13">
        <f>C3105/1481.3/12*1000</f>
        <v>2.943360561668804</v>
      </c>
    </row>
    <row r="3106" spans="1:4" ht="12.75" customHeight="1">
      <c r="A3106" s="14" t="s">
        <v>15</v>
      </c>
      <c r="B3106" s="14"/>
      <c r="C3106" s="7">
        <f>C3107+C3108+C3109</f>
        <v>130.79</v>
      </c>
      <c r="D3106" s="13">
        <f>C3106/1481.3/12*1000</f>
        <v>7.357838835257319</v>
      </c>
    </row>
    <row r="3107" spans="1:4" ht="12.75">
      <c r="A3107" s="2"/>
      <c r="B3107" s="15" t="s">
        <v>16</v>
      </c>
      <c r="C3107" s="10">
        <v>79.49</v>
      </c>
      <c r="D3107" s="13">
        <f>C3107/1481.3/12*1000</f>
        <v>4.471860302887103</v>
      </c>
    </row>
    <row r="3108" spans="1:4" ht="12.75">
      <c r="A3108" s="2"/>
      <c r="B3108" s="15" t="s">
        <v>17</v>
      </c>
      <c r="C3108" s="17">
        <v>51.3</v>
      </c>
      <c r="D3108" s="13">
        <f>C3108/1481.3/12*1000</f>
        <v>2.885978532370215</v>
      </c>
    </row>
    <row r="3109" spans="1:4" ht="12.75">
      <c r="A3109" s="18" t="s">
        <v>18</v>
      </c>
      <c r="B3109" s="18"/>
      <c r="C3109" s="17">
        <v>0</v>
      </c>
      <c r="D3109" s="13">
        <f>C3109/1481.3/12*1000</f>
        <v>0</v>
      </c>
    </row>
    <row r="3110" spans="1:4" ht="12.75" customHeight="1">
      <c r="A3110" s="19" t="s">
        <v>19</v>
      </c>
      <c r="B3110" s="19"/>
      <c r="C3110" s="13">
        <f>C3111+C3113+C3112</f>
        <v>108.87</v>
      </c>
      <c r="D3110" s="13">
        <f>C3110/1481.3/12*1000</f>
        <v>6.1246877742523465</v>
      </c>
    </row>
    <row r="3111" spans="1:4" ht="12.75">
      <c r="A3111" s="2"/>
      <c r="B3111" s="15" t="s">
        <v>20</v>
      </c>
      <c r="C3111" s="9">
        <v>108.04</v>
      </c>
      <c r="D3111" s="13">
        <f>C3111/1481.3/12*1000</f>
        <v>6.077994554332907</v>
      </c>
    </row>
    <row r="3112" spans="1:4" ht="12.75">
      <c r="A3112" s="2"/>
      <c r="B3112" s="15" t="s">
        <v>21</v>
      </c>
      <c r="C3112" s="10">
        <v>0.83</v>
      </c>
      <c r="D3112" s="13">
        <f>C3112/1481.3/12*1000</f>
        <v>0.046693219919440136</v>
      </c>
    </row>
    <row r="3113" spans="1:4" ht="12.75">
      <c r="A3113" s="2"/>
      <c r="B3113" s="20" t="s">
        <v>22</v>
      </c>
      <c r="C3113" s="10">
        <v>0</v>
      </c>
      <c r="D3113" s="13">
        <f>C3113/1481.3/12*1000</f>
        <v>0</v>
      </c>
    </row>
    <row r="3114" spans="1:4" ht="12.75">
      <c r="A3114" s="12" t="s">
        <v>23</v>
      </c>
      <c r="B3114" s="12"/>
      <c r="C3114" s="13">
        <v>10.52</v>
      </c>
      <c r="D3114" s="13">
        <f>C3114/1481.3/12*1000</f>
        <v>0.5918224982560364</v>
      </c>
    </row>
    <row r="3115" spans="1:4" ht="12.75">
      <c r="A3115" s="21" t="s">
        <v>24</v>
      </c>
      <c r="B3115" s="21"/>
      <c r="C3115" s="1">
        <v>59.97</v>
      </c>
      <c r="D3115" s="13">
        <f>C3115/1481.3/12*1000</f>
        <v>3.3737257814082224</v>
      </c>
    </row>
    <row r="3116" spans="1:4" ht="12.75">
      <c r="A3116" s="2"/>
      <c r="B3116" s="11" t="s">
        <v>25</v>
      </c>
      <c r="C3116" s="7">
        <f>C3105+C3106+C3110+C3114+C3115</f>
        <v>362.47</v>
      </c>
      <c r="D3116" s="13">
        <f>D3105+D3106+D3110+D3114+D3115</f>
        <v>20.391435450842728</v>
      </c>
    </row>
    <row r="3117" spans="1:4" ht="12.75">
      <c r="A3117" s="2">
        <v>4</v>
      </c>
      <c r="B3117" s="11" t="s">
        <v>26</v>
      </c>
      <c r="C3117" s="7"/>
      <c r="D3117" s="7"/>
    </row>
    <row r="3118" spans="1:4" ht="12.75">
      <c r="A3118" s="5">
        <v>5</v>
      </c>
      <c r="B3118" s="11" t="s">
        <v>11</v>
      </c>
      <c r="C3118" s="13">
        <f>C3116-C3102/1000</f>
        <v>11.825570000000027</v>
      </c>
      <c r="D3118" s="13"/>
    </row>
    <row r="3119" spans="1:4" ht="12.75">
      <c r="A3119" s="5"/>
      <c r="B3119" s="11"/>
      <c r="C3119" s="13"/>
      <c r="D3119" s="13"/>
    </row>
    <row r="3120" spans="1:4" ht="12.75">
      <c r="A3120" s="12" t="s">
        <v>38</v>
      </c>
      <c r="B3120" s="12"/>
      <c r="C3120" s="13"/>
      <c r="D3120" s="13"/>
    </row>
    <row r="3121" spans="1:4" ht="12.75">
      <c r="A3121" s="28"/>
      <c r="B3121" s="27" t="s">
        <v>39</v>
      </c>
      <c r="C3121" s="10">
        <v>20051.67</v>
      </c>
      <c r="D3121" s="13"/>
    </row>
    <row r="3122" spans="1:4" ht="12.75">
      <c r="A3122" s="5"/>
      <c r="B3122" s="22" t="s">
        <v>40</v>
      </c>
      <c r="C3122" s="10">
        <v>20317.09</v>
      </c>
      <c r="D3122" s="13"/>
    </row>
    <row r="3123" spans="1:4" ht="12.75">
      <c r="A3123" s="5"/>
      <c r="B3123" s="29" t="s">
        <v>11</v>
      </c>
      <c r="C3123" s="13">
        <f>C3122-C3121</f>
        <v>265.4200000000019</v>
      </c>
      <c r="D3123" s="13"/>
    </row>
    <row r="3124" spans="1:4" ht="12.75">
      <c r="A3124" s="5"/>
      <c r="B3124" s="27" t="s">
        <v>185</v>
      </c>
      <c r="C3124" s="10">
        <v>22152.5</v>
      </c>
      <c r="D3124" s="13"/>
    </row>
    <row r="3125" spans="1:4" ht="12.75">
      <c r="A3125" s="5"/>
      <c r="B3125" s="22" t="s">
        <v>42</v>
      </c>
      <c r="C3125" s="10">
        <v>22298.28</v>
      </c>
      <c r="D3125" s="13"/>
    </row>
    <row r="3126" spans="1:4" ht="12.75">
      <c r="A3126" s="5"/>
      <c r="B3126" s="29" t="s">
        <v>11</v>
      </c>
      <c r="C3126" s="13">
        <f>C3125-C3124</f>
        <v>145.77999999999884</v>
      </c>
      <c r="D3126" s="13"/>
    </row>
    <row r="3127" spans="1:4" ht="12.75">
      <c r="A3127" s="5"/>
      <c r="B3127" s="27" t="s">
        <v>43</v>
      </c>
      <c r="C3127" s="10">
        <v>48097.17</v>
      </c>
      <c r="D3127" s="13"/>
    </row>
    <row r="3128" spans="1:4" ht="12.75">
      <c r="A3128" s="5"/>
      <c r="B3128" s="22" t="s">
        <v>44</v>
      </c>
      <c r="C3128" s="10">
        <v>35482.39</v>
      </c>
      <c r="D3128" s="13"/>
    </row>
    <row r="3129" spans="1:4" ht="12.75">
      <c r="A3129" s="5"/>
      <c r="B3129" s="29" t="s">
        <v>11</v>
      </c>
      <c r="C3129" s="53">
        <f>C3128-C3127</f>
        <v>-12614.779999999999</v>
      </c>
      <c r="D3129" s="13"/>
    </row>
    <row r="3130" spans="1:4" ht="12.75">
      <c r="A3130" s="5"/>
      <c r="B3130" s="52" t="s">
        <v>45</v>
      </c>
      <c r="C3130" s="13">
        <f>C3123+C3126+C3129</f>
        <v>-12203.579999999998</v>
      </c>
      <c r="D3130" s="13"/>
    </row>
    <row r="3131" spans="1:4" ht="12.75">
      <c r="A3131" s="5"/>
      <c r="B3131" s="14" t="s">
        <v>46</v>
      </c>
      <c r="C3131" s="13">
        <v>24.03</v>
      </c>
      <c r="D3131" s="13"/>
    </row>
    <row r="3132" spans="1:4" ht="12.75">
      <c r="A3132" s="5"/>
      <c r="B3132" s="14"/>
      <c r="C3132" s="13"/>
      <c r="D3132" s="13"/>
    </row>
    <row r="3133" spans="1:4" ht="12.75">
      <c r="A3133" s="22" t="s">
        <v>27</v>
      </c>
      <c r="B3133" s="22"/>
      <c r="C3133" s="22"/>
      <c r="D3133" s="22"/>
    </row>
    <row r="3134" spans="1:2" ht="12.75">
      <c r="A3134" s="35"/>
      <c r="B3134" s="35"/>
    </row>
    <row r="3135" spans="1:2" ht="12.75">
      <c r="A3135" s="46"/>
      <c r="B3135" s="46"/>
    </row>
    <row r="3136" spans="1:4" ht="12.75">
      <c r="A3136" s="1" t="s">
        <v>0</v>
      </c>
      <c r="B3136" s="1"/>
      <c r="C3136" s="1"/>
      <c r="D3136" s="1"/>
    </row>
    <row r="3137" spans="1:4" ht="12.75">
      <c r="A3137" s="1" t="s">
        <v>28</v>
      </c>
      <c r="B3137" s="1"/>
      <c r="C3137" s="1"/>
      <c r="D3137" s="1"/>
    </row>
    <row r="3138" spans="1:4" ht="12.75">
      <c r="A3138" s="1" t="s">
        <v>193</v>
      </c>
      <c r="B3138" s="1"/>
      <c r="C3138" s="1"/>
      <c r="D3138" s="1"/>
    </row>
    <row r="3139" spans="1:4" ht="12.75" customHeight="1">
      <c r="A3139" s="2"/>
      <c r="B3139" s="2" t="s">
        <v>3</v>
      </c>
      <c r="C3139" s="3" t="s">
        <v>108</v>
      </c>
      <c r="D3139" s="3"/>
    </row>
    <row r="3140" spans="1:4" ht="12.75">
      <c r="A3140" s="2"/>
      <c r="B3140" s="2"/>
      <c r="C3140" s="4" t="s">
        <v>5</v>
      </c>
      <c r="D3140" s="4" t="s">
        <v>6</v>
      </c>
    </row>
    <row r="3141" spans="1:4" ht="12.75">
      <c r="A3141" s="5">
        <v>1</v>
      </c>
      <c r="B3141" s="6" t="s">
        <v>7</v>
      </c>
      <c r="C3141" s="13">
        <v>2220.7</v>
      </c>
      <c r="D3141" s="13"/>
    </row>
    <row r="3142" spans="1:4" ht="12.75">
      <c r="A3142" s="5">
        <v>2</v>
      </c>
      <c r="B3142" s="8" t="s">
        <v>194</v>
      </c>
      <c r="C3142" s="9" t="s">
        <v>3</v>
      </c>
      <c r="D3142" s="9"/>
    </row>
    <row r="3143" spans="1:4" ht="12.75">
      <c r="A3143" s="5"/>
      <c r="B3143" s="27" t="s">
        <v>9</v>
      </c>
      <c r="C3143" s="10">
        <v>602119.5</v>
      </c>
      <c r="D3143" s="10"/>
    </row>
    <row r="3144" spans="1:4" ht="12.75">
      <c r="A3144" s="5"/>
      <c r="B3144" s="27" t="s">
        <v>10</v>
      </c>
      <c r="C3144" s="10">
        <v>526463.92</v>
      </c>
      <c r="D3144" s="10"/>
    </row>
    <row r="3145" spans="1:4" ht="12.75">
      <c r="A3145" s="5"/>
      <c r="B3145" s="27" t="s">
        <v>11</v>
      </c>
      <c r="C3145" s="10">
        <f>C3144-C3143</f>
        <v>-75655.57999999996</v>
      </c>
      <c r="D3145" s="10"/>
    </row>
    <row r="3146" spans="1:4" ht="12.75">
      <c r="A3146" s="5">
        <v>3</v>
      </c>
      <c r="B3146" s="11" t="s">
        <v>12</v>
      </c>
      <c r="C3146" s="1" t="s">
        <v>13</v>
      </c>
      <c r="D3146" s="1"/>
    </row>
    <row r="3147" spans="1:4" ht="12.75">
      <c r="A3147" s="12" t="s">
        <v>14</v>
      </c>
      <c r="B3147" s="12"/>
      <c r="C3147" s="13">
        <v>81.29</v>
      </c>
      <c r="D3147" s="13">
        <f>C3147/2220.7/12*1000</f>
        <v>3.0504645682292373</v>
      </c>
    </row>
    <row r="3148" spans="1:4" ht="12.75" customHeight="1">
      <c r="A3148" s="14" t="s">
        <v>15</v>
      </c>
      <c r="B3148" s="14"/>
      <c r="C3148" s="7">
        <f>C3149+C3150+C3151</f>
        <v>190.47</v>
      </c>
      <c r="D3148" s="13">
        <f>C3148/2220.7/12*1000</f>
        <v>7.147521051920567</v>
      </c>
    </row>
    <row r="3149" spans="1:4" ht="12.75">
      <c r="A3149" s="2"/>
      <c r="B3149" s="15" t="s">
        <v>16</v>
      </c>
      <c r="C3149" s="10">
        <v>118.97</v>
      </c>
      <c r="D3149" s="13">
        <f>C3149/2220.7/12*1000</f>
        <v>4.464433136698639</v>
      </c>
    </row>
    <row r="3150" spans="1:4" ht="12.75">
      <c r="A3150" s="2"/>
      <c r="B3150" s="15" t="s">
        <v>17</v>
      </c>
      <c r="C3150" s="17">
        <v>71.5</v>
      </c>
      <c r="D3150" s="13">
        <f>C3150/2220.7/12*1000</f>
        <v>2.683087915221927</v>
      </c>
    </row>
    <row r="3151" spans="1:4" ht="12.75">
      <c r="A3151" s="18" t="s">
        <v>18</v>
      </c>
      <c r="B3151" s="18"/>
      <c r="C3151" s="17">
        <v>0</v>
      </c>
      <c r="D3151" s="13">
        <f>C3151/2220.7/12*1000</f>
        <v>0</v>
      </c>
    </row>
    <row r="3152" spans="1:4" ht="12.75" customHeight="1">
      <c r="A3152" s="19" t="s">
        <v>19</v>
      </c>
      <c r="B3152" s="19"/>
      <c r="C3152" s="13">
        <f>C3153+C3155+C3154</f>
        <v>158.03</v>
      </c>
      <c r="D3152" s="13">
        <f>C3152/2220.7/12*1000</f>
        <v>5.930187178217079</v>
      </c>
    </row>
    <row r="3153" spans="1:4" ht="12.75">
      <c r="A3153" s="2"/>
      <c r="B3153" s="15" t="s">
        <v>20</v>
      </c>
      <c r="C3153" s="9">
        <v>152.36</v>
      </c>
      <c r="D3153" s="13">
        <f>C3153/2220.7/12*1000</f>
        <v>5.717416430254726</v>
      </c>
    </row>
    <row r="3154" spans="1:4" ht="12.75">
      <c r="A3154" s="2"/>
      <c r="B3154" s="15" t="s">
        <v>21</v>
      </c>
      <c r="C3154" s="10">
        <v>2.23</v>
      </c>
      <c r="D3154" s="13">
        <f>C3154/2220.7/12*1000</f>
        <v>0.08368232239083773</v>
      </c>
    </row>
    <row r="3155" spans="1:4" ht="12.75">
      <c r="A3155" s="2"/>
      <c r="B3155" s="20" t="s">
        <v>22</v>
      </c>
      <c r="C3155" s="10">
        <v>3.44</v>
      </c>
      <c r="D3155" s="13">
        <f>C3155/2220.7/12*1000</f>
        <v>0.1290884255715165</v>
      </c>
    </row>
    <row r="3156" spans="1:4" ht="12.75">
      <c r="A3156" s="12" t="s">
        <v>23</v>
      </c>
      <c r="B3156" s="12"/>
      <c r="C3156" s="13">
        <v>15.8</v>
      </c>
      <c r="D3156" s="13">
        <f>C3156/2220.7/12*1000</f>
        <v>0.5929061407063839</v>
      </c>
    </row>
    <row r="3157" spans="1:4" ht="12.75">
      <c r="A3157" s="21" t="s">
        <v>24</v>
      </c>
      <c r="B3157" s="21"/>
      <c r="C3157" s="7">
        <v>89.93</v>
      </c>
      <c r="D3157" s="13">
        <f>C3157/2220.7/12*1000</f>
        <v>3.3746866603623484</v>
      </c>
    </row>
    <row r="3158" spans="1:4" ht="12.75">
      <c r="A3158" s="21"/>
      <c r="B3158" s="40" t="s">
        <v>71</v>
      </c>
      <c r="C3158" s="1">
        <v>21.32</v>
      </c>
      <c r="D3158" s="13">
        <f>C3158/2220.7/12*1000</f>
        <v>0.8000480329025382</v>
      </c>
    </row>
    <row r="3159" spans="1:4" ht="12.75">
      <c r="A3159" s="2"/>
      <c r="B3159" s="11" t="s">
        <v>25</v>
      </c>
      <c r="C3159" s="13">
        <f>C3147+C3148+C3152+C3156+C3157+C3158</f>
        <v>556.84</v>
      </c>
      <c r="D3159" s="13">
        <f>D3147+D3148+D3152+D3156+D3157+D3158</f>
        <v>20.895813632338154</v>
      </c>
    </row>
    <row r="3160" spans="1:4" ht="12.75">
      <c r="A3160" s="2">
        <v>4</v>
      </c>
      <c r="B3160" s="11" t="s">
        <v>26</v>
      </c>
      <c r="C3160" s="7"/>
      <c r="D3160" s="7"/>
    </row>
    <row r="3161" spans="1:4" ht="12.75">
      <c r="A3161" s="5">
        <v>5</v>
      </c>
      <c r="B3161" s="11" t="s">
        <v>11</v>
      </c>
      <c r="C3161" s="13">
        <f>C3159-C3144/1000</f>
        <v>30.37608</v>
      </c>
      <c r="D3161" s="13"/>
    </row>
    <row r="3162" spans="1:4" ht="12.75">
      <c r="A3162" s="5"/>
      <c r="B3162" s="11"/>
      <c r="C3162" s="13"/>
      <c r="D3162" s="13"/>
    </row>
    <row r="3163" spans="1:4" ht="12.75">
      <c r="A3163" s="12" t="s">
        <v>38</v>
      </c>
      <c r="B3163" s="12"/>
      <c r="C3163" s="13"/>
      <c r="D3163" s="13"/>
    </row>
    <row r="3164" spans="1:4" ht="12.75">
      <c r="A3164" s="28"/>
      <c r="B3164" s="27" t="s">
        <v>39</v>
      </c>
      <c r="C3164" s="10">
        <v>9060.7</v>
      </c>
      <c r="D3164" s="13"/>
    </row>
    <row r="3165" spans="1:4" ht="12.75">
      <c r="A3165" s="5"/>
      <c r="B3165" s="22" t="s">
        <v>40</v>
      </c>
      <c r="C3165" s="10">
        <v>7258.3</v>
      </c>
      <c r="D3165" s="13"/>
    </row>
    <row r="3166" spans="1:4" ht="12.75">
      <c r="A3166" s="5"/>
      <c r="B3166" s="29" t="s">
        <v>11</v>
      </c>
      <c r="C3166" s="13">
        <f>C3165-C3164</f>
        <v>-1802.4000000000005</v>
      </c>
      <c r="D3166" s="13"/>
    </row>
    <row r="3167" spans="1:4" ht="12.75">
      <c r="A3167" s="5"/>
      <c r="B3167" s="27" t="s">
        <v>185</v>
      </c>
      <c r="C3167" s="10">
        <v>10037.93</v>
      </c>
      <c r="D3167" s="13"/>
    </row>
    <row r="3168" spans="1:4" ht="12.75">
      <c r="A3168" s="5"/>
      <c r="B3168" s="22" t="s">
        <v>42</v>
      </c>
      <c r="C3168" s="10">
        <v>8041.34</v>
      </c>
      <c r="D3168" s="13"/>
    </row>
    <row r="3169" spans="1:4" ht="12.75">
      <c r="A3169" s="5"/>
      <c r="B3169" s="29" t="s">
        <v>11</v>
      </c>
      <c r="C3169" s="13">
        <f>C3168-C3167</f>
        <v>-1996.5900000000001</v>
      </c>
      <c r="D3169" s="13"/>
    </row>
    <row r="3170" spans="1:4" ht="12.75">
      <c r="A3170" s="5"/>
      <c r="B3170" s="27" t="s">
        <v>43</v>
      </c>
      <c r="C3170" s="10">
        <v>30911.9</v>
      </c>
      <c r="D3170" s="13"/>
    </row>
    <row r="3171" spans="1:4" ht="12.75">
      <c r="A3171" s="5"/>
      <c r="B3171" s="22" t="s">
        <v>44</v>
      </c>
      <c r="C3171" s="10">
        <v>26945.87</v>
      </c>
      <c r="D3171" s="13"/>
    </row>
    <row r="3172" spans="1:4" ht="12.75">
      <c r="A3172" s="5"/>
      <c r="B3172" s="29" t="s">
        <v>11</v>
      </c>
      <c r="C3172" s="13">
        <f>C3171-C3170</f>
        <v>-3966.0300000000025</v>
      </c>
      <c r="D3172" s="13"/>
    </row>
    <row r="3173" spans="1:4" ht="12.75">
      <c r="A3173" s="5"/>
      <c r="B3173" s="29" t="s">
        <v>45</v>
      </c>
      <c r="C3173" s="13">
        <f>C3166+C3169+C3172</f>
        <v>-7765.020000000003</v>
      </c>
      <c r="D3173" s="13"/>
    </row>
    <row r="3174" spans="1:4" ht="12.75">
      <c r="A3174" s="5"/>
      <c r="B3174" s="14" t="s">
        <v>49</v>
      </c>
      <c r="C3174" s="13">
        <v>38.15</v>
      </c>
      <c r="D3174" s="13"/>
    </row>
    <row r="3175" spans="1:4" ht="12.75">
      <c r="A3175" s="5"/>
      <c r="B3175" s="14"/>
      <c r="C3175" s="13"/>
      <c r="D3175" s="13"/>
    </row>
    <row r="3176" spans="1:4" ht="12.75">
      <c r="A3176" s="22" t="s">
        <v>27</v>
      </c>
      <c r="B3176" s="22"/>
      <c r="C3176" s="22"/>
      <c r="D3176" s="22"/>
    </row>
    <row r="3178" spans="1:4" ht="12.75">
      <c r="A3178" s="1" t="s">
        <v>0</v>
      </c>
      <c r="B3178" s="1"/>
      <c r="C3178" s="1"/>
      <c r="D3178" s="1"/>
    </row>
    <row r="3179" spans="1:4" ht="12.75">
      <c r="A3179" s="1" t="s">
        <v>28</v>
      </c>
      <c r="B3179" s="1"/>
      <c r="C3179" s="1"/>
      <c r="D3179" s="1"/>
    </row>
    <row r="3180" spans="1:4" ht="12.75">
      <c r="A3180" s="1" t="s">
        <v>195</v>
      </c>
      <c r="B3180" s="1"/>
      <c r="C3180" s="1"/>
      <c r="D3180" s="1"/>
    </row>
    <row r="3181" spans="1:4" ht="12.75" customHeight="1">
      <c r="A3181" s="2"/>
      <c r="B3181" s="2" t="s">
        <v>3</v>
      </c>
      <c r="C3181" s="3" t="s">
        <v>108</v>
      </c>
      <c r="D3181" s="3"/>
    </row>
    <row r="3182" spans="1:4" ht="12.75">
      <c r="A3182" s="2"/>
      <c r="B3182" s="2"/>
      <c r="C3182" s="4" t="s">
        <v>5</v>
      </c>
      <c r="D3182" s="4" t="s">
        <v>6</v>
      </c>
    </row>
    <row r="3183" spans="1:4" ht="12.75">
      <c r="A3183" s="5">
        <v>1</v>
      </c>
      <c r="B3183" s="6" t="s">
        <v>7</v>
      </c>
      <c r="C3183" s="13">
        <v>2220.7</v>
      </c>
      <c r="D3183" s="13"/>
    </row>
    <row r="3184" spans="1:4" ht="12.75">
      <c r="A3184" s="5">
        <v>2</v>
      </c>
      <c r="B3184" s="8" t="s">
        <v>196</v>
      </c>
      <c r="C3184" s="9" t="s">
        <v>3</v>
      </c>
      <c r="D3184" s="9"/>
    </row>
    <row r="3185" spans="1:4" ht="12.75">
      <c r="A3185" s="5"/>
      <c r="B3185" s="27" t="s">
        <v>9</v>
      </c>
      <c r="C3185" s="10">
        <v>602119.5</v>
      </c>
      <c r="D3185" s="10"/>
    </row>
    <row r="3186" spans="1:4" ht="12.75">
      <c r="A3186" s="5"/>
      <c r="B3186" s="27" t="s">
        <v>10</v>
      </c>
      <c r="C3186" s="10">
        <v>528167.24</v>
      </c>
      <c r="D3186" s="10"/>
    </row>
    <row r="3187" spans="1:4" ht="12.75">
      <c r="A3187" s="5"/>
      <c r="B3187" s="27" t="s">
        <v>11</v>
      </c>
      <c r="C3187" s="10">
        <f>C3186-C3185</f>
        <v>-73952.26000000001</v>
      </c>
      <c r="D3187" s="10"/>
    </row>
    <row r="3188" spans="1:4" ht="12.75">
      <c r="A3188" s="5">
        <v>3</v>
      </c>
      <c r="B3188" s="11" t="s">
        <v>12</v>
      </c>
      <c r="C3188" s="1" t="s">
        <v>13</v>
      </c>
      <c r="D3188" s="1"/>
    </row>
    <row r="3189" spans="1:4" ht="12.75">
      <c r="A3189" s="12" t="s">
        <v>14</v>
      </c>
      <c r="B3189" s="12"/>
      <c r="C3189" s="13">
        <v>81.29</v>
      </c>
      <c r="D3189" s="13">
        <f>C3189/2220.7/12*1000</f>
        <v>3.0504645682292373</v>
      </c>
    </row>
    <row r="3190" spans="1:4" ht="12.75" customHeight="1">
      <c r="A3190" s="14" t="s">
        <v>15</v>
      </c>
      <c r="B3190" s="14"/>
      <c r="C3190" s="7">
        <f>C3191+C3192+C3193</f>
        <v>179.91</v>
      </c>
      <c r="D3190" s="13">
        <f>C3190/2220.7/12*1000</f>
        <v>6.751249605980097</v>
      </c>
    </row>
    <row r="3191" spans="1:4" ht="12.75">
      <c r="A3191" s="2"/>
      <c r="B3191" s="15" t="s">
        <v>16</v>
      </c>
      <c r="C3191" s="10">
        <v>119</v>
      </c>
      <c r="D3191" s="13">
        <f>C3191/2220.7/12*1000</f>
        <v>4.46555890785188</v>
      </c>
    </row>
    <row r="3192" spans="1:4" ht="12.75">
      <c r="A3192" s="2"/>
      <c r="B3192" s="15" t="s">
        <v>17</v>
      </c>
      <c r="C3192" s="17">
        <v>60.91</v>
      </c>
      <c r="D3192" s="13">
        <f>C3192/2220.7/12*1000</f>
        <v>2.285690698128218</v>
      </c>
    </row>
    <row r="3193" spans="1:4" ht="12.75">
      <c r="A3193" s="18" t="s">
        <v>18</v>
      </c>
      <c r="B3193" s="18"/>
      <c r="C3193" s="17">
        <v>0</v>
      </c>
      <c r="D3193" s="13">
        <f>C3193/2220.7/12*1000</f>
        <v>0</v>
      </c>
    </row>
    <row r="3194" spans="1:4" ht="12.75" customHeight="1">
      <c r="A3194" s="19" t="s">
        <v>19</v>
      </c>
      <c r="B3194" s="19"/>
      <c r="C3194" s="13">
        <f>C3195+C3197+C3196</f>
        <v>157.88000000000002</v>
      </c>
      <c r="D3194" s="13">
        <f>C3194/2220.7/12*1000</f>
        <v>5.924558322450881</v>
      </c>
    </row>
    <row r="3195" spans="1:4" ht="12.75">
      <c r="A3195" s="2"/>
      <c r="B3195" s="15" t="s">
        <v>20</v>
      </c>
      <c r="C3195" s="9">
        <v>152.36</v>
      </c>
      <c r="D3195" s="13">
        <f>C3195/2220.7/12*1000</f>
        <v>5.717416430254726</v>
      </c>
    </row>
    <row r="3196" spans="1:4" ht="12.75">
      <c r="A3196" s="2"/>
      <c r="B3196" s="15" t="s">
        <v>21</v>
      </c>
      <c r="C3196" s="10">
        <v>2.08</v>
      </c>
      <c r="D3196" s="13">
        <f>C3196/2220.7/12*1000</f>
        <v>0.07805346662463788</v>
      </c>
    </row>
    <row r="3197" spans="1:4" ht="12.75">
      <c r="A3197" s="2"/>
      <c r="B3197" s="20" t="s">
        <v>22</v>
      </c>
      <c r="C3197" s="10">
        <v>3.44</v>
      </c>
      <c r="D3197" s="13">
        <f>C3197/2220.7/12*1000</f>
        <v>0.1290884255715165</v>
      </c>
    </row>
    <row r="3198" spans="1:4" ht="12.75">
      <c r="A3198" s="12" t="s">
        <v>23</v>
      </c>
      <c r="B3198" s="12"/>
      <c r="C3198" s="13">
        <v>15.85</v>
      </c>
      <c r="D3198" s="13">
        <f>C3198/2220.7/12*1000</f>
        <v>0.5947824259617839</v>
      </c>
    </row>
    <row r="3199" spans="1:4" ht="12.75">
      <c r="A3199" s="21" t="s">
        <v>24</v>
      </c>
      <c r="B3199" s="21"/>
      <c r="C3199" s="1">
        <v>89.93</v>
      </c>
      <c r="D3199" s="13">
        <f>C3199/2220.7/12*1000</f>
        <v>3.3746866603623484</v>
      </c>
    </row>
    <row r="3200" spans="1:4" ht="12.75">
      <c r="A3200" s="21"/>
      <c r="B3200" s="40" t="s">
        <v>71</v>
      </c>
      <c r="C3200" s="13">
        <v>21.32</v>
      </c>
      <c r="D3200" s="13">
        <f>C3200/2220.7/8*1000</f>
        <v>1.2000720493538075</v>
      </c>
    </row>
    <row r="3201" spans="1:4" ht="12.75">
      <c r="A3201" s="2"/>
      <c r="B3201" s="11" t="s">
        <v>25</v>
      </c>
      <c r="C3201" s="7">
        <f>C3189+C3190+C3194+C3198+C3199+C3200</f>
        <v>546.1800000000002</v>
      </c>
      <c r="D3201" s="13">
        <f>D3189+D3190+D3194+D3198+D3199+D3200</f>
        <v>20.895813632338154</v>
      </c>
    </row>
    <row r="3202" spans="1:4" ht="12.75">
      <c r="A3202" s="2">
        <v>4</v>
      </c>
      <c r="B3202" s="11" t="s">
        <v>26</v>
      </c>
      <c r="C3202" s="7"/>
      <c r="D3202" s="7"/>
    </row>
    <row r="3203" spans="1:4" ht="12.75">
      <c r="A3203" s="5">
        <v>5</v>
      </c>
      <c r="B3203" s="11" t="s">
        <v>11</v>
      </c>
      <c r="C3203" s="13">
        <f>C3201-C3186/1000</f>
        <v>18.012760000000185</v>
      </c>
      <c r="D3203" s="13"/>
    </row>
    <row r="3204" spans="1:4" ht="12.75">
      <c r="A3204" s="5"/>
      <c r="B3204" s="11"/>
      <c r="C3204" s="13"/>
      <c r="D3204" s="13"/>
    </row>
    <row r="3205" spans="1:4" ht="12.75">
      <c r="A3205" s="12" t="s">
        <v>38</v>
      </c>
      <c r="B3205" s="12"/>
      <c r="C3205" s="13"/>
      <c r="D3205" s="13"/>
    </row>
    <row r="3206" spans="1:4" ht="12.75">
      <c r="A3206" s="28"/>
      <c r="B3206" s="27" t="s">
        <v>39</v>
      </c>
      <c r="C3206" s="10">
        <v>14345.6</v>
      </c>
      <c r="D3206" s="13"/>
    </row>
    <row r="3207" spans="1:4" ht="12.75">
      <c r="A3207" s="5"/>
      <c r="B3207" s="22" t="s">
        <v>40</v>
      </c>
      <c r="C3207" s="10">
        <v>10599.76</v>
      </c>
      <c r="D3207" s="13"/>
    </row>
    <row r="3208" spans="1:4" ht="12.75">
      <c r="A3208" s="5"/>
      <c r="B3208" s="29" t="s">
        <v>11</v>
      </c>
      <c r="C3208" s="13">
        <f>C3207-C3206</f>
        <v>-3745.84</v>
      </c>
      <c r="D3208" s="13"/>
    </row>
    <row r="3209" spans="1:4" ht="12.75">
      <c r="A3209" s="5"/>
      <c r="B3209" s="27" t="s">
        <v>185</v>
      </c>
      <c r="C3209" s="10">
        <v>15855.31</v>
      </c>
      <c r="D3209" s="13"/>
    </row>
    <row r="3210" spans="1:4" ht="12.75">
      <c r="A3210" s="5"/>
      <c r="B3210" s="22" t="s">
        <v>42</v>
      </c>
      <c r="C3210" s="10">
        <v>11710.44</v>
      </c>
      <c r="D3210" s="13"/>
    </row>
    <row r="3211" spans="1:4" ht="12.75">
      <c r="A3211" s="5"/>
      <c r="B3211" s="29" t="s">
        <v>11</v>
      </c>
      <c r="C3211" s="13">
        <f>C3210-C3209</f>
        <v>-4144.869999999999</v>
      </c>
      <c r="D3211" s="13"/>
    </row>
    <row r="3212" spans="1:4" ht="12.75">
      <c r="A3212" s="5"/>
      <c r="B3212" s="27" t="s">
        <v>43</v>
      </c>
      <c r="C3212" s="10">
        <v>20563.56</v>
      </c>
      <c r="D3212" s="13"/>
    </row>
    <row r="3213" spans="1:4" ht="12.75">
      <c r="A3213" s="5"/>
      <c r="B3213" s="22" t="s">
        <v>44</v>
      </c>
      <c r="C3213" s="10">
        <v>16695.21</v>
      </c>
      <c r="D3213" s="13"/>
    </row>
    <row r="3214" spans="1:4" ht="12.75">
      <c r="A3214" s="5"/>
      <c r="B3214" s="29" t="s">
        <v>11</v>
      </c>
      <c r="C3214" s="13">
        <f>C3213-C3212</f>
        <v>-3868.350000000002</v>
      </c>
      <c r="D3214" s="13"/>
    </row>
    <row r="3215" spans="1:4" ht="12.75">
      <c r="A3215" s="5"/>
      <c r="B3215" s="29" t="s">
        <v>45</v>
      </c>
      <c r="C3215" s="13">
        <f>C3208+C3211+C3214</f>
        <v>-11759.060000000001</v>
      </c>
      <c r="D3215" s="13"/>
    </row>
    <row r="3216" spans="1:4" ht="12.75">
      <c r="A3216" s="5"/>
      <c r="B3216" s="14" t="s">
        <v>49</v>
      </c>
      <c r="C3216" s="13">
        <v>29.81</v>
      </c>
      <c r="D3216" s="13"/>
    </row>
    <row r="3217" spans="1:4" ht="12.75">
      <c r="A3217" s="5"/>
      <c r="B3217" s="14"/>
      <c r="C3217" s="13"/>
      <c r="D3217" s="13"/>
    </row>
    <row r="3218" spans="1:4" ht="12.75">
      <c r="A3218" s="22" t="s">
        <v>27</v>
      </c>
      <c r="B3218" s="22"/>
      <c r="C3218" s="22"/>
      <c r="D3218" s="22"/>
    </row>
    <row r="3220" spans="1:4" ht="12.75">
      <c r="A3220" s="1" t="s">
        <v>0</v>
      </c>
      <c r="B3220" s="1"/>
      <c r="C3220" s="1"/>
      <c r="D3220" s="1"/>
    </row>
    <row r="3221" spans="1:4" ht="12.75">
      <c r="A3221" s="1" t="s">
        <v>28</v>
      </c>
      <c r="B3221" s="1"/>
      <c r="C3221" s="1"/>
      <c r="D3221" s="1"/>
    </row>
    <row r="3222" spans="1:4" ht="12.75">
      <c r="A3222" s="1" t="s">
        <v>197</v>
      </c>
      <c r="B3222" s="1"/>
      <c r="C3222" s="1"/>
      <c r="D3222" s="1"/>
    </row>
    <row r="3223" spans="1:4" ht="12.75" customHeight="1">
      <c r="A3223" s="2"/>
      <c r="B3223" s="2" t="s">
        <v>3</v>
      </c>
      <c r="C3223" s="3" t="s">
        <v>108</v>
      </c>
      <c r="D3223" s="3"/>
    </row>
    <row r="3224" spans="1:4" ht="12.75">
      <c r="A3224" s="2"/>
      <c r="B3224" s="2"/>
      <c r="C3224" s="4" t="s">
        <v>5</v>
      </c>
      <c r="D3224" s="4" t="s">
        <v>6</v>
      </c>
    </row>
    <row r="3225" spans="1:4" ht="12.75">
      <c r="A3225" s="5">
        <v>1</v>
      </c>
      <c r="B3225" s="6" t="s">
        <v>7</v>
      </c>
      <c r="C3225" s="13">
        <v>258</v>
      </c>
      <c r="D3225" s="13"/>
    </row>
    <row r="3226" spans="1:4" ht="12.75">
      <c r="A3226" s="5">
        <v>2</v>
      </c>
      <c r="B3226" s="8" t="s">
        <v>61</v>
      </c>
      <c r="C3226" s="9" t="s">
        <v>3</v>
      </c>
      <c r="D3226" s="9"/>
    </row>
    <row r="3227" spans="1:4" ht="12.75">
      <c r="A3227" s="5"/>
      <c r="B3227" s="27" t="s">
        <v>9</v>
      </c>
      <c r="C3227" s="10">
        <v>71471.16</v>
      </c>
      <c r="D3227" s="10"/>
    </row>
    <row r="3228" spans="1:4" ht="12.75">
      <c r="A3228" s="5"/>
      <c r="B3228" s="27" t="s">
        <v>10</v>
      </c>
      <c r="C3228" s="10">
        <v>76032.71</v>
      </c>
      <c r="D3228" s="10"/>
    </row>
    <row r="3229" spans="1:4" ht="12.75">
      <c r="A3229" s="5"/>
      <c r="B3229" s="27" t="s">
        <v>11</v>
      </c>
      <c r="C3229" s="10">
        <f>C3228-C3227</f>
        <v>4561.550000000003</v>
      </c>
      <c r="D3229" s="10"/>
    </row>
    <row r="3230" spans="1:4" ht="12.75">
      <c r="A3230" s="5">
        <v>3</v>
      </c>
      <c r="B3230" s="11" t="s">
        <v>12</v>
      </c>
      <c r="C3230" s="1" t="s">
        <v>13</v>
      </c>
      <c r="D3230" s="1"/>
    </row>
    <row r="3231" spans="1:4" ht="12.75">
      <c r="A3231" s="12" t="s">
        <v>14</v>
      </c>
      <c r="B3231" s="12"/>
      <c r="C3231" s="13">
        <v>9.65</v>
      </c>
      <c r="D3231" s="13">
        <f>C3231/258/12*1000</f>
        <v>3.1169250645994833</v>
      </c>
    </row>
    <row r="3232" spans="1:4" ht="12.75" customHeight="1">
      <c r="A3232" s="14" t="s">
        <v>15</v>
      </c>
      <c r="B3232" s="14"/>
      <c r="C3232" s="7">
        <f>C3233+C3234+C3235</f>
        <v>19.2</v>
      </c>
      <c r="D3232" s="13">
        <f>C3232/258/12*1000</f>
        <v>6.2015503875969</v>
      </c>
    </row>
    <row r="3233" spans="1:4" ht="12.75">
      <c r="A3233" s="2"/>
      <c r="B3233" s="15" t="s">
        <v>16</v>
      </c>
      <c r="C3233" s="10">
        <v>13.9</v>
      </c>
      <c r="D3233" s="13">
        <f>C3233/258/12*1000</f>
        <v>4.489664082687339</v>
      </c>
    </row>
    <row r="3234" spans="1:4" ht="12.75">
      <c r="A3234" s="2"/>
      <c r="B3234" s="15" t="s">
        <v>17</v>
      </c>
      <c r="C3234" s="17">
        <v>5.3</v>
      </c>
      <c r="D3234" s="13">
        <f>C3234/258/12*1000</f>
        <v>1.7118863049095607</v>
      </c>
    </row>
    <row r="3235" spans="1:4" ht="12.75">
      <c r="A3235" s="18" t="s">
        <v>18</v>
      </c>
      <c r="B3235" s="18"/>
      <c r="C3235" s="17">
        <v>0</v>
      </c>
      <c r="D3235" s="13">
        <f>C3235/258/12*1000</f>
        <v>0</v>
      </c>
    </row>
    <row r="3236" spans="1:4" ht="12.75" customHeight="1">
      <c r="A3236" s="19" t="s">
        <v>19</v>
      </c>
      <c r="B3236" s="19"/>
      <c r="C3236" s="13">
        <f>C3237+C3239+C3238</f>
        <v>17.98</v>
      </c>
      <c r="D3236" s="13">
        <f>C3236/258/12*1000</f>
        <v>5.80749354005168</v>
      </c>
    </row>
    <row r="3237" spans="1:4" ht="12.75">
      <c r="A3237" s="2"/>
      <c r="B3237" s="15" t="s">
        <v>20</v>
      </c>
      <c r="C3237" s="9">
        <v>17.82</v>
      </c>
      <c r="D3237" s="13">
        <f>C3237/258/12*1000</f>
        <v>5.7558139534883725</v>
      </c>
    </row>
    <row r="3238" spans="1:4" ht="12.75">
      <c r="A3238" s="2"/>
      <c r="B3238" s="15" t="s">
        <v>21</v>
      </c>
      <c r="C3238" s="10">
        <v>0.16</v>
      </c>
      <c r="D3238" s="13">
        <f>C3238/258/12*1000</f>
        <v>0.0516795865633075</v>
      </c>
    </row>
    <row r="3239" spans="1:4" ht="12.75">
      <c r="A3239" s="2"/>
      <c r="B3239" s="20" t="s">
        <v>22</v>
      </c>
      <c r="C3239" s="10">
        <v>0</v>
      </c>
      <c r="D3239" s="13">
        <f>C3239/258/12*1000</f>
        <v>0</v>
      </c>
    </row>
    <row r="3240" spans="1:4" ht="12.75">
      <c r="A3240" s="12" t="s">
        <v>23</v>
      </c>
      <c r="B3240" s="12"/>
      <c r="C3240" s="13">
        <v>2.2800000000000002</v>
      </c>
      <c r="D3240" s="13">
        <f>C3240/258/12*1000</f>
        <v>0.7364341085271319</v>
      </c>
    </row>
    <row r="3241" spans="1:4" ht="12.75">
      <c r="A3241" s="21" t="s">
        <v>24</v>
      </c>
      <c r="B3241" s="21"/>
      <c r="C3241" s="1">
        <v>10.45</v>
      </c>
      <c r="D3241" s="13">
        <f>C3241/258/12*1000</f>
        <v>3.37532299741602</v>
      </c>
    </row>
    <row r="3242" spans="1:4" ht="12.75">
      <c r="A3242" s="2"/>
      <c r="B3242" s="11" t="s">
        <v>25</v>
      </c>
      <c r="C3242" s="13">
        <f>C3231+C3232+C3236+C3240+C3241</f>
        <v>59.56</v>
      </c>
      <c r="D3242" s="13">
        <f>D3231+D3232+D3236+D3240+D3241</f>
        <v>19.237726098191214</v>
      </c>
    </row>
    <row r="3243" spans="1:4" ht="12.75">
      <c r="A3243" s="2">
        <v>4</v>
      </c>
      <c r="B3243" s="11" t="s">
        <v>26</v>
      </c>
      <c r="C3243" s="7"/>
      <c r="D3243" s="7"/>
    </row>
    <row r="3244" spans="1:4" ht="12.75">
      <c r="A3244" s="5">
        <v>5</v>
      </c>
      <c r="B3244" s="11" t="s">
        <v>11</v>
      </c>
      <c r="C3244" s="13">
        <f>C3242-C3228/1000</f>
        <v>-16.472710000000006</v>
      </c>
      <c r="D3244" s="13"/>
    </row>
    <row r="3245" spans="1:4" ht="12.75">
      <c r="A3245" s="5"/>
      <c r="B3245" s="11"/>
      <c r="C3245" s="13"/>
      <c r="D3245" s="13"/>
    </row>
    <row r="3246" spans="1:4" ht="12.75">
      <c r="A3246" s="22" t="s">
        <v>27</v>
      </c>
      <c r="B3246" s="22"/>
      <c r="C3246" s="22"/>
      <c r="D3246" s="22"/>
    </row>
    <row r="3248" spans="1:4" ht="12.75">
      <c r="A3248" s="1" t="s">
        <v>0</v>
      </c>
      <c r="B3248" s="1"/>
      <c r="C3248" s="1"/>
      <c r="D3248" s="1"/>
    </row>
    <row r="3249" spans="1:4" ht="12.75">
      <c r="A3249" s="1" t="s">
        <v>28</v>
      </c>
      <c r="B3249" s="1"/>
      <c r="C3249" s="1"/>
      <c r="D3249" s="1"/>
    </row>
    <row r="3250" spans="1:4" ht="12.75">
      <c r="A3250" s="1" t="s">
        <v>198</v>
      </c>
      <c r="B3250" s="1"/>
      <c r="C3250" s="1"/>
      <c r="D3250" s="1"/>
    </row>
    <row r="3251" spans="1:4" ht="12.75" customHeight="1">
      <c r="A3251" s="2"/>
      <c r="B3251" s="2" t="s">
        <v>3</v>
      </c>
      <c r="C3251" s="3" t="s">
        <v>108</v>
      </c>
      <c r="D3251" s="3"/>
    </row>
    <row r="3252" spans="1:4" ht="12.75">
      <c r="A3252" s="2"/>
      <c r="B3252" s="2"/>
      <c r="C3252" s="4" t="s">
        <v>5</v>
      </c>
      <c r="D3252" s="4" t="s">
        <v>6</v>
      </c>
    </row>
    <row r="3253" spans="1:4" ht="12.75">
      <c r="A3253" s="5">
        <v>1</v>
      </c>
      <c r="B3253" s="6" t="s">
        <v>7</v>
      </c>
      <c r="C3253" s="13">
        <v>383.3</v>
      </c>
      <c r="D3253" s="13"/>
    </row>
    <row r="3254" spans="1:4" ht="12.75">
      <c r="A3254" s="5">
        <v>2</v>
      </c>
      <c r="B3254" s="8" t="s">
        <v>61</v>
      </c>
      <c r="C3254" s="9" t="s">
        <v>3</v>
      </c>
      <c r="D3254" s="9"/>
    </row>
    <row r="3255" spans="1:4" ht="12.75">
      <c r="A3255" s="5"/>
      <c r="B3255" s="27" t="s">
        <v>9</v>
      </c>
      <c r="C3255" s="10">
        <v>97107.88</v>
      </c>
      <c r="D3255" s="10"/>
    </row>
    <row r="3256" spans="1:4" ht="12.75">
      <c r="A3256" s="5"/>
      <c r="B3256" s="27" t="s">
        <v>10</v>
      </c>
      <c r="C3256" s="10">
        <v>102014.69</v>
      </c>
      <c r="D3256" s="10"/>
    </row>
    <row r="3257" spans="1:4" ht="12.75">
      <c r="A3257" s="5"/>
      <c r="B3257" s="27" t="s">
        <v>11</v>
      </c>
      <c r="C3257" s="10">
        <f>C3256-C3255</f>
        <v>4906.809999999998</v>
      </c>
      <c r="D3257" s="10"/>
    </row>
    <row r="3258" spans="1:4" ht="12.75">
      <c r="A3258" s="5">
        <v>3</v>
      </c>
      <c r="B3258" s="11" t="s">
        <v>12</v>
      </c>
      <c r="C3258" s="1" t="s">
        <v>13</v>
      </c>
      <c r="D3258" s="1"/>
    </row>
    <row r="3259" spans="1:4" ht="12.75">
      <c r="A3259" s="12" t="s">
        <v>14</v>
      </c>
      <c r="B3259" s="12"/>
      <c r="C3259" s="13">
        <v>13.1</v>
      </c>
      <c r="D3259" s="13">
        <f>C3259/383.3/12*1000</f>
        <v>2.8480737455430902</v>
      </c>
    </row>
    <row r="3260" spans="1:4" ht="12.75" customHeight="1">
      <c r="A3260" s="14" t="s">
        <v>15</v>
      </c>
      <c r="B3260" s="14"/>
      <c r="C3260" s="7">
        <f>C3261+C3262+C3263</f>
        <v>23.22</v>
      </c>
      <c r="D3260" s="13">
        <f>C3260/383.3/12*1000</f>
        <v>5.048265066527524</v>
      </c>
    </row>
    <row r="3261" spans="1:4" ht="12.75">
      <c r="A3261" s="2"/>
      <c r="B3261" s="15" t="s">
        <v>16</v>
      </c>
      <c r="C3261" s="10">
        <v>20.61</v>
      </c>
      <c r="D3261" s="13">
        <f>C3261/383.3/12*1000</f>
        <v>4.48082441951474</v>
      </c>
    </row>
    <row r="3262" spans="1:4" ht="12.75">
      <c r="A3262" s="2"/>
      <c r="B3262" s="15" t="s">
        <v>17</v>
      </c>
      <c r="C3262" s="17">
        <v>2.61</v>
      </c>
      <c r="D3262" s="13">
        <f>C3262/383.3/12*1000</f>
        <v>0.5674406470127837</v>
      </c>
    </row>
    <row r="3263" spans="1:4" ht="12.75">
      <c r="A3263" s="18" t="s">
        <v>18</v>
      </c>
      <c r="B3263" s="18"/>
      <c r="C3263" s="17">
        <v>0</v>
      </c>
      <c r="D3263" s="13">
        <f>C3263/383.3/12*1000</f>
        <v>0</v>
      </c>
    </row>
    <row r="3264" spans="1:4" ht="12.75" customHeight="1">
      <c r="A3264" s="19" t="s">
        <v>19</v>
      </c>
      <c r="B3264" s="19"/>
      <c r="C3264" s="13">
        <f>C3265+C3267+C3266</f>
        <v>29.369999999999997</v>
      </c>
      <c r="D3264" s="13">
        <f>C3264/383.3/12*1000</f>
        <v>6.385337855465692</v>
      </c>
    </row>
    <row r="3265" spans="1:4" ht="12.75">
      <c r="A3265" s="2"/>
      <c r="B3265" s="15" t="s">
        <v>20</v>
      </c>
      <c r="C3265" s="9">
        <v>29.06</v>
      </c>
      <c r="D3265" s="13">
        <f>C3265/383.3/12*1000</f>
        <v>6.317940690494826</v>
      </c>
    </row>
    <row r="3266" spans="1:4" ht="12.75">
      <c r="A3266" s="2"/>
      <c r="B3266" s="15" t="s">
        <v>21</v>
      </c>
      <c r="C3266" s="10">
        <v>0.31</v>
      </c>
      <c r="D3266" s="13">
        <f>C3266/383.3/12*1000</f>
        <v>0.06739716497086702</v>
      </c>
    </row>
    <row r="3267" spans="1:4" ht="12.75">
      <c r="A3267" s="2"/>
      <c r="B3267" s="20" t="s">
        <v>22</v>
      </c>
      <c r="C3267" s="10">
        <v>0</v>
      </c>
      <c r="D3267" s="13">
        <f>C3267/383.3/12*1000</f>
        <v>0</v>
      </c>
    </row>
    <row r="3268" spans="1:4" ht="12.75">
      <c r="A3268" s="12" t="s">
        <v>23</v>
      </c>
      <c r="B3268" s="12"/>
      <c r="C3268" s="13">
        <v>3.06</v>
      </c>
      <c r="D3268" s="13">
        <f>C3268/383.3/12*1000</f>
        <v>0.6652752413253326</v>
      </c>
    </row>
    <row r="3269" spans="1:4" ht="12.75">
      <c r="A3269" s="21" t="s">
        <v>24</v>
      </c>
      <c r="B3269" s="21"/>
      <c r="C3269" s="1">
        <v>15.53</v>
      </c>
      <c r="D3269" s="13">
        <f>C3269/383.3/12*1000</f>
        <v>3.3763805548308548</v>
      </c>
    </row>
    <row r="3270" spans="1:4" ht="12.75">
      <c r="A3270" s="2"/>
      <c r="B3270" s="11" t="s">
        <v>25</v>
      </c>
      <c r="C3270" s="13">
        <f>C3259+C3260+C3264+C3268+C3269</f>
        <v>84.28</v>
      </c>
      <c r="D3270" s="13">
        <f>D3259+D3260+D3264+D3268+D3269</f>
        <v>18.323332463692495</v>
      </c>
    </row>
    <row r="3271" spans="1:4" ht="12.75">
      <c r="A3271" s="2">
        <v>4</v>
      </c>
      <c r="B3271" s="11" t="s">
        <v>26</v>
      </c>
      <c r="C3271" s="7"/>
      <c r="D3271" s="7"/>
    </row>
    <row r="3272" spans="1:4" ht="12.75">
      <c r="A3272" s="5">
        <v>5</v>
      </c>
      <c r="B3272" s="11" t="s">
        <v>11</v>
      </c>
      <c r="C3272" s="13">
        <f>C3270-C3256/1000</f>
        <v>-17.73469</v>
      </c>
      <c r="D3272" s="13"/>
    </row>
    <row r="3273" spans="1:4" ht="12.75">
      <c r="A3273" s="5"/>
      <c r="B3273" s="11"/>
      <c r="C3273" s="13"/>
      <c r="D3273" s="13"/>
    </row>
    <row r="3274" spans="1:4" ht="12.75">
      <c r="A3274" s="22" t="s">
        <v>27</v>
      </c>
      <c r="B3274" s="22"/>
      <c r="C3274" s="22"/>
      <c r="D3274" s="22"/>
    </row>
    <row r="3276" spans="1:4" ht="12.75">
      <c r="A3276" s="1" t="s">
        <v>0</v>
      </c>
      <c r="B3276" s="1"/>
      <c r="C3276" s="1"/>
      <c r="D3276" s="1"/>
    </row>
    <row r="3277" spans="1:4" ht="12.75">
      <c r="A3277" s="1" t="s">
        <v>28</v>
      </c>
      <c r="B3277" s="1"/>
      <c r="C3277" s="1"/>
      <c r="D3277" s="1"/>
    </row>
    <row r="3278" spans="1:4" ht="12.75">
      <c r="A3278" s="1" t="s">
        <v>199</v>
      </c>
      <c r="B3278" s="1"/>
      <c r="C3278" s="1"/>
      <c r="D3278" s="1"/>
    </row>
    <row r="3279" spans="1:4" ht="12.75" customHeight="1">
      <c r="A3279" s="2"/>
      <c r="B3279" s="2" t="s">
        <v>3</v>
      </c>
      <c r="C3279" s="3" t="s">
        <v>108</v>
      </c>
      <c r="D3279" s="3"/>
    </row>
    <row r="3280" spans="1:4" ht="12.75">
      <c r="A3280" s="2"/>
      <c r="B3280" s="2"/>
      <c r="C3280" s="4" t="s">
        <v>5</v>
      </c>
      <c r="D3280" s="4" t="s">
        <v>6</v>
      </c>
    </row>
    <row r="3281" spans="1:4" ht="12.75">
      <c r="A3281" s="5">
        <v>1</v>
      </c>
      <c r="B3281" s="6" t="s">
        <v>7</v>
      </c>
      <c r="C3281" s="13">
        <v>363.9</v>
      </c>
      <c r="D3281" s="13"/>
    </row>
    <row r="3282" spans="1:4" ht="12.75">
      <c r="A3282" s="5">
        <v>2</v>
      </c>
      <c r="B3282" s="8" t="s">
        <v>61</v>
      </c>
      <c r="C3282" s="9" t="s">
        <v>3</v>
      </c>
      <c r="D3282" s="9"/>
    </row>
    <row r="3283" spans="1:4" ht="12.75">
      <c r="A3283" s="5"/>
      <c r="B3283" s="27" t="s">
        <v>9</v>
      </c>
      <c r="C3283" s="10">
        <v>37814.4</v>
      </c>
      <c r="D3283" s="10"/>
    </row>
    <row r="3284" spans="1:4" ht="12.75">
      <c r="A3284" s="5"/>
      <c r="B3284" s="27" t="s">
        <v>10</v>
      </c>
      <c r="C3284" s="10">
        <v>54224.04</v>
      </c>
      <c r="D3284" s="10"/>
    </row>
    <row r="3285" spans="1:4" ht="12.75">
      <c r="A3285" s="5"/>
      <c r="B3285" s="27" t="s">
        <v>11</v>
      </c>
      <c r="C3285" s="10">
        <f>C3284-C3283</f>
        <v>16409.64</v>
      </c>
      <c r="D3285" s="10"/>
    </row>
    <row r="3286" spans="1:4" ht="12.75">
      <c r="A3286" s="5">
        <v>3</v>
      </c>
      <c r="B3286" s="11" t="s">
        <v>12</v>
      </c>
      <c r="C3286" s="1" t="s">
        <v>13</v>
      </c>
      <c r="D3286" s="1"/>
    </row>
    <row r="3287" spans="1:4" ht="12.75">
      <c r="A3287" s="12" t="s">
        <v>14</v>
      </c>
      <c r="B3287" s="12"/>
      <c r="C3287" s="13">
        <v>5.1</v>
      </c>
      <c r="D3287" s="13">
        <f>C3287/363.9/12*1000</f>
        <v>1.1679032701291563</v>
      </c>
    </row>
    <row r="3288" spans="1:4" ht="12.75" customHeight="1">
      <c r="A3288" s="14" t="s">
        <v>15</v>
      </c>
      <c r="B3288" s="14"/>
      <c r="C3288" s="7">
        <f>C3289+C3290+C3291</f>
        <v>14.879999999999999</v>
      </c>
      <c r="D3288" s="13">
        <f>C3288/363.9/12*1000</f>
        <v>3.407529541082715</v>
      </c>
    </row>
    <row r="3289" spans="1:4" ht="12.75">
      <c r="A3289" s="2"/>
      <c r="B3289" s="15" t="s">
        <v>16</v>
      </c>
      <c r="C3289" s="10">
        <v>9.74</v>
      </c>
      <c r="D3289" s="13">
        <f>C3289/363.9/12*1000</f>
        <v>2.230466245305487</v>
      </c>
    </row>
    <row r="3290" spans="1:4" ht="12.75">
      <c r="A3290" s="2"/>
      <c r="B3290" s="15" t="s">
        <v>17</v>
      </c>
      <c r="C3290" s="17">
        <v>0.94</v>
      </c>
      <c r="D3290" s="13">
        <f>C3290/363.9/12*1000</f>
        <v>0.21526060272968767</v>
      </c>
    </row>
    <row r="3291" spans="1:4" ht="12.75">
      <c r="A3291" s="18" t="s">
        <v>18</v>
      </c>
      <c r="B3291" s="18"/>
      <c r="C3291" s="17">
        <v>4.2</v>
      </c>
      <c r="D3291" s="13">
        <f>C3291/363.9/12*1000</f>
        <v>0.9618026930475407</v>
      </c>
    </row>
    <row r="3292" spans="1:4" ht="12.75" customHeight="1">
      <c r="A3292" s="19" t="s">
        <v>19</v>
      </c>
      <c r="B3292" s="19"/>
      <c r="C3292" s="13">
        <f>C3293+C3295+C3294</f>
        <v>0</v>
      </c>
      <c r="D3292" s="13">
        <f>C3292/363.9/12*1000</f>
        <v>0</v>
      </c>
    </row>
    <row r="3293" spans="1:4" ht="12.75">
      <c r="A3293" s="2"/>
      <c r="B3293" s="15" t="s">
        <v>20</v>
      </c>
      <c r="C3293" s="10">
        <v>0</v>
      </c>
      <c r="D3293" s="13">
        <f>C3293/363.9/12*1000</f>
        <v>0</v>
      </c>
    </row>
    <row r="3294" spans="1:4" ht="12.75">
      <c r="A3294" s="2"/>
      <c r="B3294" s="15" t="s">
        <v>21</v>
      </c>
      <c r="C3294" s="10">
        <v>0</v>
      </c>
      <c r="D3294" s="13">
        <f>C3294/363.9/12*1000</f>
        <v>0</v>
      </c>
    </row>
    <row r="3295" spans="1:4" ht="12.75">
      <c r="A3295" s="2"/>
      <c r="B3295" s="20" t="s">
        <v>22</v>
      </c>
      <c r="C3295" s="10">
        <v>0</v>
      </c>
      <c r="D3295" s="13">
        <f>C3295/363.9/12*1000</f>
        <v>0</v>
      </c>
    </row>
    <row r="3296" spans="1:4" ht="12.75">
      <c r="A3296" s="12" t="s">
        <v>23</v>
      </c>
      <c r="B3296" s="12"/>
      <c r="C3296" s="13">
        <v>1.63</v>
      </c>
      <c r="D3296" s="13">
        <f>C3296/363.9/12*1000</f>
        <v>0.37327104515892645</v>
      </c>
    </row>
    <row r="3297" spans="1:4" ht="12.75">
      <c r="A3297" s="21" t="s">
        <v>52</v>
      </c>
      <c r="B3297" s="21"/>
      <c r="C3297" s="1">
        <v>6.04</v>
      </c>
      <c r="D3297" s="13">
        <f>C3297/363.9/12*1000</f>
        <v>1.383163872858844</v>
      </c>
    </row>
    <row r="3298" spans="1:4" ht="12.75">
      <c r="A3298" s="2"/>
      <c r="B3298" s="11" t="s">
        <v>25</v>
      </c>
      <c r="C3298" s="13">
        <f>C3287+C3288+C3292+C3296+C3297</f>
        <v>27.649999999999995</v>
      </c>
      <c r="D3298" s="13">
        <f>D3287+D3288+D3292+D3296+D3297</f>
        <v>6.331867729229641</v>
      </c>
    </row>
    <row r="3299" spans="1:4" ht="12.75">
      <c r="A3299" s="2">
        <v>4</v>
      </c>
      <c r="B3299" s="11" t="s">
        <v>26</v>
      </c>
      <c r="C3299" s="7"/>
      <c r="D3299" s="7"/>
    </row>
    <row r="3300" spans="1:4" ht="12.75">
      <c r="A3300" s="5">
        <v>5</v>
      </c>
      <c r="B3300" s="11" t="s">
        <v>11</v>
      </c>
      <c r="C3300" s="13">
        <f>C3298-C3284/1000</f>
        <v>-26.574040000000007</v>
      </c>
      <c r="D3300" s="13"/>
    </row>
    <row r="3301" spans="1:4" ht="12.75">
      <c r="A3301" s="5"/>
      <c r="B3301" s="11"/>
      <c r="C3301" s="13"/>
      <c r="D3301" s="13"/>
    </row>
    <row r="3303" ht="12.75" customHeight="1"/>
    <row r="3312" ht="12.75" customHeight="1"/>
    <row r="3316" ht="12.75" customHeight="1"/>
    <row r="3346" ht="12.75" customHeight="1"/>
    <row r="3355" ht="12.75" customHeight="1"/>
    <row r="3359" ht="12.75" customHeight="1"/>
    <row r="3389" ht="12.75" customHeight="1"/>
    <row r="3398" ht="12.75" customHeight="1"/>
    <row r="3402" ht="12.75" customHeight="1"/>
    <row r="3418" ht="12.75" customHeight="1"/>
    <row r="3427" ht="12.75" customHeight="1"/>
    <row r="3431" ht="12.75" customHeight="1"/>
    <row r="3447" ht="12.75" customHeight="1"/>
    <row r="3456" ht="12.75" customHeight="1"/>
    <row r="3460" ht="12.75" customHeight="1"/>
  </sheetData>
  <sheetProtection selectLockedCells="1" selectUnlockedCells="1"/>
  <mergeCells count="1149">
    <mergeCell ref="A2:D2"/>
    <mergeCell ref="A3:D3"/>
    <mergeCell ref="A4:D4"/>
    <mergeCell ref="C5:D5"/>
    <mergeCell ref="C7:D7"/>
    <mergeCell ref="A13:B13"/>
    <mergeCell ref="A14:B14"/>
    <mergeCell ref="A17:B17"/>
    <mergeCell ref="A18:B18"/>
    <mergeCell ref="A22:B22"/>
    <mergeCell ref="A23:B23"/>
    <mergeCell ref="A27:D27"/>
    <mergeCell ref="A29:D29"/>
    <mergeCell ref="A30:D30"/>
    <mergeCell ref="A31:D31"/>
    <mergeCell ref="C32:D32"/>
    <mergeCell ref="C34:D34"/>
    <mergeCell ref="A40:B40"/>
    <mergeCell ref="A41:B41"/>
    <mergeCell ref="A44:B44"/>
    <mergeCell ref="A45:B45"/>
    <mergeCell ref="A49:B49"/>
    <mergeCell ref="A50:B50"/>
    <mergeCell ref="A54:D54"/>
    <mergeCell ref="A57:D57"/>
    <mergeCell ref="A58:D58"/>
    <mergeCell ref="A59:D59"/>
    <mergeCell ref="C60:D60"/>
    <mergeCell ref="C62:D62"/>
    <mergeCell ref="A68:B68"/>
    <mergeCell ref="A69:B69"/>
    <mergeCell ref="A72:B72"/>
    <mergeCell ref="A73:B73"/>
    <mergeCell ref="A77:B77"/>
    <mergeCell ref="A78:B78"/>
    <mergeCell ref="A83:B83"/>
    <mergeCell ref="A96:D96"/>
    <mergeCell ref="A98:B98"/>
    <mergeCell ref="A99:D99"/>
    <mergeCell ref="A100:D100"/>
    <mergeCell ref="A101:D101"/>
    <mergeCell ref="C102:D102"/>
    <mergeCell ref="C104:D104"/>
    <mergeCell ref="A110:B110"/>
    <mergeCell ref="A111:B111"/>
    <mergeCell ref="A114:B114"/>
    <mergeCell ref="A115:B115"/>
    <mergeCell ref="A119:B119"/>
    <mergeCell ref="A120:B120"/>
    <mergeCell ref="A125:B125"/>
    <mergeCell ref="A139:D139"/>
    <mergeCell ref="A142:D142"/>
    <mergeCell ref="A143:D143"/>
    <mergeCell ref="A144:D144"/>
    <mergeCell ref="C145:D145"/>
    <mergeCell ref="C147:D147"/>
    <mergeCell ref="A153:B153"/>
    <mergeCell ref="A154:B154"/>
    <mergeCell ref="A157:B157"/>
    <mergeCell ref="A158:B158"/>
    <mergeCell ref="A162:B162"/>
    <mergeCell ref="A163:B163"/>
    <mergeCell ref="A168:B168"/>
    <mergeCell ref="A181:D181"/>
    <mergeCell ref="A183:B183"/>
    <mergeCell ref="A184:D184"/>
    <mergeCell ref="A185:D185"/>
    <mergeCell ref="A186:D186"/>
    <mergeCell ref="C187:D187"/>
    <mergeCell ref="C189:D189"/>
    <mergeCell ref="A195:B195"/>
    <mergeCell ref="A196:B196"/>
    <mergeCell ref="A199:B199"/>
    <mergeCell ref="A200:B200"/>
    <mergeCell ref="A204:B204"/>
    <mergeCell ref="A205:B205"/>
    <mergeCell ref="A210:D210"/>
    <mergeCell ref="A212:D212"/>
    <mergeCell ref="A213:D213"/>
    <mergeCell ref="A214:D214"/>
    <mergeCell ref="C215:D215"/>
    <mergeCell ref="C217:D217"/>
    <mergeCell ref="A223:B223"/>
    <mergeCell ref="A224:B224"/>
    <mergeCell ref="A227:B227"/>
    <mergeCell ref="A228:B228"/>
    <mergeCell ref="A232:B232"/>
    <mergeCell ref="A233:B233"/>
    <mergeCell ref="A238:D238"/>
    <mergeCell ref="A240:D240"/>
    <mergeCell ref="A241:D241"/>
    <mergeCell ref="A242:D242"/>
    <mergeCell ref="C243:D243"/>
    <mergeCell ref="C245:D245"/>
    <mergeCell ref="A251:B251"/>
    <mergeCell ref="A252:B252"/>
    <mergeCell ref="A255:B255"/>
    <mergeCell ref="A256:B256"/>
    <mergeCell ref="A260:B260"/>
    <mergeCell ref="A261:B261"/>
    <mergeCell ref="A266:D266"/>
    <mergeCell ref="A269:D269"/>
    <mergeCell ref="A270:D270"/>
    <mergeCell ref="A271:D271"/>
    <mergeCell ref="C272:D272"/>
    <mergeCell ref="C274:D274"/>
    <mergeCell ref="A280:B280"/>
    <mergeCell ref="A281:B281"/>
    <mergeCell ref="A284:B284"/>
    <mergeCell ref="A285:B285"/>
    <mergeCell ref="A289:B289"/>
    <mergeCell ref="A290:B290"/>
    <mergeCell ref="A295:D295"/>
    <mergeCell ref="A297:D297"/>
    <mergeCell ref="A298:D298"/>
    <mergeCell ref="A299:D299"/>
    <mergeCell ref="C300:D300"/>
    <mergeCell ref="C302:D302"/>
    <mergeCell ref="A308:B308"/>
    <mergeCell ref="A309:B309"/>
    <mergeCell ref="A312:B312"/>
    <mergeCell ref="A313:B313"/>
    <mergeCell ref="A317:B317"/>
    <mergeCell ref="A318:B318"/>
    <mergeCell ref="A323:D323"/>
    <mergeCell ref="A325:D325"/>
    <mergeCell ref="A326:D326"/>
    <mergeCell ref="A327:D327"/>
    <mergeCell ref="C328:D328"/>
    <mergeCell ref="C330:D330"/>
    <mergeCell ref="A336:B336"/>
    <mergeCell ref="A337:B337"/>
    <mergeCell ref="A340:B340"/>
    <mergeCell ref="A341:B341"/>
    <mergeCell ref="A345:B345"/>
    <mergeCell ref="A346:B346"/>
    <mergeCell ref="A350:D350"/>
    <mergeCell ref="A353:D353"/>
    <mergeCell ref="A354:D354"/>
    <mergeCell ref="A355:D355"/>
    <mergeCell ref="C356:D356"/>
    <mergeCell ref="C358:D358"/>
    <mergeCell ref="A364:B364"/>
    <mergeCell ref="A365:B365"/>
    <mergeCell ref="A368:B368"/>
    <mergeCell ref="A369:B369"/>
    <mergeCell ref="A374:B374"/>
    <mergeCell ref="A375:B375"/>
    <mergeCell ref="A380:B380"/>
    <mergeCell ref="A396:D396"/>
    <mergeCell ref="A398:D398"/>
    <mergeCell ref="A399:D399"/>
    <mergeCell ref="A400:D400"/>
    <mergeCell ref="C401:D401"/>
    <mergeCell ref="C403:D403"/>
    <mergeCell ref="A409:B409"/>
    <mergeCell ref="A410:B410"/>
    <mergeCell ref="A413:B413"/>
    <mergeCell ref="A414:B414"/>
    <mergeCell ref="A418:B418"/>
    <mergeCell ref="A419:B419"/>
    <mergeCell ref="A424:B424"/>
    <mergeCell ref="A440:D440"/>
    <mergeCell ref="A442:D442"/>
    <mergeCell ref="A443:D443"/>
    <mergeCell ref="A444:D444"/>
    <mergeCell ref="C445:D445"/>
    <mergeCell ref="C447:D447"/>
    <mergeCell ref="A453:B453"/>
    <mergeCell ref="A454:B454"/>
    <mergeCell ref="A457:B457"/>
    <mergeCell ref="A458:B458"/>
    <mergeCell ref="A462:B462"/>
    <mergeCell ref="A463:B463"/>
    <mergeCell ref="A469:B469"/>
    <mergeCell ref="A485:D485"/>
    <mergeCell ref="A488:D488"/>
    <mergeCell ref="A489:D489"/>
    <mergeCell ref="A490:D490"/>
    <mergeCell ref="C491:D491"/>
    <mergeCell ref="C493:D493"/>
    <mergeCell ref="A499:B499"/>
    <mergeCell ref="A500:B500"/>
    <mergeCell ref="A503:B503"/>
    <mergeCell ref="A504:B504"/>
    <mergeCell ref="A508:B508"/>
    <mergeCell ref="A509:B509"/>
    <mergeCell ref="A515:D515"/>
    <mergeCell ref="A517:D517"/>
    <mergeCell ref="A518:D518"/>
    <mergeCell ref="A519:D519"/>
    <mergeCell ref="C520:D520"/>
    <mergeCell ref="C522:D522"/>
    <mergeCell ref="A528:B528"/>
    <mergeCell ref="A529:B529"/>
    <mergeCell ref="A532:B532"/>
    <mergeCell ref="A533:B533"/>
    <mergeCell ref="A537:B537"/>
    <mergeCell ref="A538:B538"/>
    <mergeCell ref="A543:B543"/>
    <mergeCell ref="A556:D556"/>
    <mergeCell ref="A558:D558"/>
    <mergeCell ref="A559:D559"/>
    <mergeCell ref="A560:D560"/>
    <mergeCell ref="C561:D561"/>
    <mergeCell ref="C563:D563"/>
    <mergeCell ref="A569:B569"/>
    <mergeCell ref="A570:B570"/>
    <mergeCell ref="A573:B573"/>
    <mergeCell ref="A574:B574"/>
    <mergeCell ref="A578:B578"/>
    <mergeCell ref="A579:B579"/>
    <mergeCell ref="A584:D584"/>
    <mergeCell ref="A586:D586"/>
    <mergeCell ref="A587:D587"/>
    <mergeCell ref="A588:D588"/>
    <mergeCell ref="C589:D589"/>
    <mergeCell ref="C591:D591"/>
    <mergeCell ref="A597:B597"/>
    <mergeCell ref="A598:B598"/>
    <mergeCell ref="A601:B601"/>
    <mergeCell ref="A602:B602"/>
    <mergeCell ref="A606:B606"/>
    <mergeCell ref="A607:B607"/>
    <mergeCell ref="A612:D612"/>
    <mergeCell ref="A614:D614"/>
    <mergeCell ref="A615:D615"/>
    <mergeCell ref="A616:D616"/>
    <mergeCell ref="C617:D617"/>
    <mergeCell ref="C619:D619"/>
    <mergeCell ref="A625:B625"/>
    <mergeCell ref="A626:B626"/>
    <mergeCell ref="A629:B629"/>
    <mergeCell ref="A630:B630"/>
    <mergeCell ref="A634:B634"/>
    <mergeCell ref="A635:B635"/>
    <mergeCell ref="A641:B641"/>
    <mergeCell ref="A657:D657"/>
    <mergeCell ref="A659:D659"/>
    <mergeCell ref="A660:D660"/>
    <mergeCell ref="A661:D661"/>
    <mergeCell ref="C662:D662"/>
    <mergeCell ref="C664:D664"/>
    <mergeCell ref="A670:B670"/>
    <mergeCell ref="A671:B671"/>
    <mergeCell ref="A674:B674"/>
    <mergeCell ref="A675:B675"/>
    <mergeCell ref="A679:B679"/>
    <mergeCell ref="A680:B680"/>
    <mergeCell ref="A685:B685"/>
    <mergeCell ref="A701:D701"/>
    <mergeCell ref="A703:D703"/>
    <mergeCell ref="A704:D704"/>
    <mergeCell ref="A705:D705"/>
    <mergeCell ref="C706:D706"/>
    <mergeCell ref="C708:D708"/>
    <mergeCell ref="A714:B714"/>
    <mergeCell ref="A715:B715"/>
    <mergeCell ref="A718:B718"/>
    <mergeCell ref="A719:B719"/>
    <mergeCell ref="A723:B723"/>
    <mergeCell ref="A724:B724"/>
    <mergeCell ref="A729:B729"/>
    <mergeCell ref="A745:D745"/>
    <mergeCell ref="A747:D747"/>
    <mergeCell ref="A748:D748"/>
    <mergeCell ref="A749:D749"/>
    <mergeCell ref="C750:D750"/>
    <mergeCell ref="C752:D752"/>
    <mergeCell ref="A758:B758"/>
    <mergeCell ref="A759:B759"/>
    <mergeCell ref="A762:B762"/>
    <mergeCell ref="A763:B763"/>
    <mergeCell ref="A767:B767"/>
    <mergeCell ref="A768:B768"/>
    <mergeCell ref="A774:B774"/>
    <mergeCell ref="A790:D790"/>
    <mergeCell ref="A792:D792"/>
    <mergeCell ref="A793:D793"/>
    <mergeCell ref="A794:D794"/>
    <mergeCell ref="C795:D795"/>
    <mergeCell ref="C797:D797"/>
    <mergeCell ref="A803:B803"/>
    <mergeCell ref="A804:B804"/>
    <mergeCell ref="A807:B807"/>
    <mergeCell ref="A808:B808"/>
    <mergeCell ref="A812:B812"/>
    <mergeCell ref="A813:B813"/>
    <mergeCell ref="A818:D818"/>
    <mergeCell ref="A820:D820"/>
    <mergeCell ref="A821:D821"/>
    <mergeCell ref="A822:D822"/>
    <mergeCell ref="C823:D823"/>
    <mergeCell ref="C825:D825"/>
    <mergeCell ref="A831:B831"/>
    <mergeCell ref="A832:B832"/>
    <mergeCell ref="A835:B835"/>
    <mergeCell ref="A836:B836"/>
    <mergeCell ref="A840:B840"/>
    <mergeCell ref="A841:B841"/>
    <mergeCell ref="A846:D846"/>
    <mergeCell ref="A848:D848"/>
    <mergeCell ref="A849:D849"/>
    <mergeCell ref="A850:D850"/>
    <mergeCell ref="C851:D851"/>
    <mergeCell ref="C853:D853"/>
    <mergeCell ref="A859:B859"/>
    <mergeCell ref="A860:B860"/>
    <mergeCell ref="A863:B863"/>
    <mergeCell ref="A864:B864"/>
    <mergeCell ref="A868:B868"/>
    <mergeCell ref="A869:B869"/>
    <mergeCell ref="A874:D874"/>
    <mergeCell ref="A876:D876"/>
    <mergeCell ref="A877:D877"/>
    <mergeCell ref="A878:D878"/>
    <mergeCell ref="C879:D879"/>
    <mergeCell ref="C881:D881"/>
    <mergeCell ref="A887:B887"/>
    <mergeCell ref="A888:B888"/>
    <mergeCell ref="A891:B891"/>
    <mergeCell ref="A892:B892"/>
    <mergeCell ref="A896:B896"/>
    <mergeCell ref="A897:B897"/>
    <mergeCell ref="A903:B903"/>
    <mergeCell ref="A916:D916"/>
    <mergeCell ref="A918:D918"/>
    <mergeCell ref="A919:D919"/>
    <mergeCell ref="A920:D920"/>
    <mergeCell ref="C921:D921"/>
    <mergeCell ref="C923:D923"/>
    <mergeCell ref="A929:B929"/>
    <mergeCell ref="A930:B930"/>
    <mergeCell ref="A933:B933"/>
    <mergeCell ref="A934:B934"/>
    <mergeCell ref="A938:B938"/>
    <mergeCell ref="A939:B939"/>
    <mergeCell ref="A944:B944"/>
    <mergeCell ref="A957:D957"/>
    <mergeCell ref="A959:D959"/>
    <mergeCell ref="A960:D960"/>
    <mergeCell ref="A961:D961"/>
    <mergeCell ref="C962:D962"/>
    <mergeCell ref="C964:D964"/>
    <mergeCell ref="A970:B970"/>
    <mergeCell ref="A971:B971"/>
    <mergeCell ref="A974:B974"/>
    <mergeCell ref="A975:B975"/>
    <mergeCell ref="A979:B979"/>
    <mergeCell ref="A980:B980"/>
    <mergeCell ref="A985:B985"/>
    <mergeCell ref="A991:D991"/>
    <mergeCell ref="A993:D993"/>
    <mergeCell ref="A994:D994"/>
    <mergeCell ref="A995:D995"/>
    <mergeCell ref="C996:D996"/>
    <mergeCell ref="C998:D998"/>
    <mergeCell ref="A1004:B1004"/>
    <mergeCell ref="A1005:B1005"/>
    <mergeCell ref="A1008:B1008"/>
    <mergeCell ref="A1009:B1009"/>
    <mergeCell ref="A1013:B1013"/>
    <mergeCell ref="A1014:B1014"/>
    <mergeCell ref="A1019:D1019"/>
    <mergeCell ref="A1021:D1021"/>
    <mergeCell ref="A1022:D1022"/>
    <mergeCell ref="A1023:D1023"/>
    <mergeCell ref="C1024:D1024"/>
    <mergeCell ref="C1026:D1026"/>
    <mergeCell ref="A1032:B1032"/>
    <mergeCell ref="A1033:B1033"/>
    <mergeCell ref="A1036:B1036"/>
    <mergeCell ref="A1037:B1037"/>
    <mergeCell ref="A1041:B1041"/>
    <mergeCell ref="A1042:B1042"/>
    <mergeCell ref="A1048:D1048"/>
    <mergeCell ref="A1051:D1051"/>
    <mergeCell ref="A1052:D1052"/>
    <mergeCell ref="A1053:D1053"/>
    <mergeCell ref="C1054:D1054"/>
    <mergeCell ref="C1056:D1056"/>
    <mergeCell ref="A1062:B1062"/>
    <mergeCell ref="A1063:B1063"/>
    <mergeCell ref="A1066:B1066"/>
    <mergeCell ref="A1067:B1067"/>
    <mergeCell ref="A1071:B1071"/>
    <mergeCell ref="A1072:B1072"/>
    <mergeCell ref="A1077:B1077"/>
    <mergeCell ref="A1090:D1090"/>
    <mergeCell ref="A1092:D1092"/>
    <mergeCell ref="A1093:D1093"/>
    <mergeCell ref="A1094:D1094"/>
    <mergeCell ref="C1095:D1095"/>
    <mergeCell ref="C1097:D1097"/>
    <mergeCell ref="A1103:B1103"/>
    <mergeCell ref="A1104:B1104"/>
    <mergeCell ref="A1107:B1107"/>
    <mergeCell ref="A1108:B1108"/>
    <mergeCell ref="A1112:B1112"/>
    <mergeCell ref="A1113:B1113"/>
    <mergeCell ref="A1125:D1125"/>
    <mergeCell ref="A1127:D1127"/>
    <mergeCell ref="A1128:D1128"/>
    <mergeCell ref="A1129:D1129"/>
    <mergeCell ref="C1130:D1130"/>
    <mergeCell ref="C1132:D1132"/>
    <mergeCell ref="A1138:B1138"/>
    <mergeCell ref="A1139:B1139"/>
    <mergeCell ref="A1142:B1142"/>
    <mergeCell ref="A1143:B1143"/>
    <mergeCell ref="A1147:B1147"/>
    <mergeCell ref="A1148:B1148"/>
    <mergeCell ref="A1159:D1159"/>
    <mergeCell ref="A1161:D1161"/>
    <mergeCell ref="A1162:D1162"/>
    <mergeCell ref="A1163:D1163"/>
    <mergeCell ref="C1164:D1164"/>
    <mergeCell ref="C1166:D1166"/>
    <mergeCell ref="A1172:B1172"/>
    <mergeCell ref="A1173:B1173"/>
    <mergeCell ref="A1176:B1176"/>
    <mergeCell ref="A1177:B1177"/>
    <mergeCell ref="A1181:B1181"/>
    <mergeCell ref="A1182:B1182"/>
    <mergeCell ref="A1188:D1188"/>
    <mergeCell ref="A1190:D1190"/>
    <mergeCell ref="A1191:D1191"/>
    <mergeCell ref="A1192:D1192"/>
    <mergeCell ref="C1193:D1193"/>
    <mergeCell ref="C1195:D1195"/>
    <mergeCell ref="A1201:B1201"/>
    <mergeCell ref="A1202:B1202"/>
    <mergeCell ref="A1205:B1205"/>
    <mergeCell ref="A1206:B1206"/>
    <mergeCell ref="A1210:B1210"/>
    <mergeCell ref="A1211:B1211"/>
    <mergeCell ref="A1216:B1216"/>
    <mergeCell ref="A1229:D1229"/>
    <mergeCell ref="A1231:D1231"/>
    <mergeCell ref="A1232:D1232"/>
    <mergeCell ref="A1233:D1233"/>
    <mergeCell ref="C1234:D1234"/>
    <mergeCell ref="C1236:D1236"/>
    <mergeCell ref="A1242:B1242"/>
    <mergeCell ref="A1243:B1243"/>
    <mergeCell ref="A1246:B1246"/>
    <mergeCell ref="A1247:B1247"/>
    <mergeCell ref="A1251:B1251"/>
    <mergeCell ref="A1252:B1252"/>
    <mergeCell ref="A1257:B1257"/>
    <mergeCell ref="A1270:D1270"/>
    <mergeCell ref="A1272:D1272"/>
    <mergeCell ref="A1273:D1273"/>
    <mergeCell ref="A1274:D1274"/>
    <mergeCell ref="C1275:D1275"/>
    <mergeCell ref="C1277:D1277"/>
    <mergeCell ref="A1283:B1283"/>
    <mergeCell ref="A1284:B1284"/>
    <mergeCell ref="A1287:B1287"/>
    <mergeCell ref="A1288:B1288"/>
    <mergeCell ref="A1292:B1292"/>
    <mergeCell ref="A1293:B1293"/>
    <mergeCell ref="A1299:B1299"/>
    <mergeCell ref="A1313:D1313"/>
    <mergeCell ref="A1315:D1315"/>
    <mergeCell ref="A1316:D1316"/>
    <mergeCell ref="A1317:D1317"/>
    <mergeCell ref="C1318:D1318"/>
    <mergeCell ref="C1320:D1320"/>
    <mergeCell ref="A1326:B1326"/>
    <mergeCell ref="A1327:B1327"/>
    <mergeCell ref="A1330:B1330"/>
    <mergeCell ref="A1331:B1331"/>
    <mergeCell ref="A1335:B1335"/>
    <mergeCell ref="A1336:B1336"/>
    <mergeCell ref="A1341:D1341"/>
    <mergeCell ref="A1343:D1343"/>
    <mergeCell ref="A1344:D1344"/>
    <mergeCell ref="A1345:D1345"/>
    <mergeCell ref="C1346:D1346"/>
    <mergeCell ref="C1348:D1348"/>
    <mergeCell ref="A1354:B1354"/>
    <mergeCell ref="A1355:B1355"/>
    <mergeCell ref="A1358:B1358"/>
    <mergeCell ref="A1359:B1359"/>
    <mergeCell ref="A1363:B1363"/>
    <mergeCell ref="A1364:B1364"/>
    <mergeCell ref="A1369:B1369"/>
    <mergeCell ref="A1383:D1383"/>
    <mergeCell ref="A1385:D1385"/>
    <mergeCell ref="A1386:D1386"/>
    <mergeCell ref="A1387:D1387"/>
    <mergeCell ref="C1388:D1388"/>
    <mergeCell ref="C1390:D1390"/>
    <mergeCell ref="A1396:B1396"/>
    <mergeCell ref="A1397:B1397"/>
    <mergeCell ref="A1400:B1400"/>
    <mergeCell ref="A1401:B1401"/>
    <mergeCell ref="A1405:B1405"/>
    <mergeCell ref="A1406:B1406"/>
    <mergeCell ref="A1411:D1411"/>
    <mergeCell ref="A1413:D1413"/>
    <mergeCell ref="A1414:D1414"/>
    <mergeCell ref="A1415:D1415"/>
    <mergeCell ref="C1416:D1416"/>
    <mergeCell ref="C1418:D1418"/>
    <mergeCell ref="A1424:B1424"/>
    <mergeCell ref="A1425:B1425"/>
    <mergeCell ref="A1428:B1428"/>
    <mergeCell ref="A1429:B1429"/>
    <mergeCell ref="A1433:B1433"/>
    <mergeCell ref="A1434:B1434"/>
    <mergeCell ref="A1440:B1440"/>
    <mergeCell ref="A1454:D1454"/>
    <mergeCell ref="A1456:D1456"/>
    <mergeCell ref="A1457:D1457"/>
    <mergeCell ref="A1458:D1458"/>
    <mergeCell ref="C1459:D1459"/>
    <mergeCell ref="C1461:D1461"/>
    <mergeCell ref="A1467:B1467"/>
    <mergeCell ref="A1468:B1468"/>
    <mergeCell ref="A1471:B1471"/>
    <mergeCell ref="A1472:B1472"/>
    <mergeCell ref="A1476:B1476"/>
    <mergeCell ref="A1477:B1477"/>
    <mergeCell ref="A1482:B1482"/>
    <mergeCell ref="A1495:D1495"/>
    <mergeCell ref="A1497:D1497"/>
    <mergeCell ref="A1498:D1498"/>
    <mergeCell ref="A1499:D1499"/>
    <mergeCell ref="C1500:D1500"/>
    <mergeCell ref="C1502:D1502"/>
    <mergeCell ref="A1508:B1508"/>
    <mergeCell ref="A1509:B1509"/>
    <mergeCell ref="A1512:B1512"/>
    <mergeCell ref="A1513:B1513"/>
    <mergeCell ref="A1517:B1517"/>
    <mergeCell ref="A1518:B1518"/>
    <mergeCell ref="A1523:B1523"/>
    <mergeCell ref="A1536:D1536"/>
    <mergeCell ref="A1538:D1538"/>
    <mergeCell ref="A1539:D1539"/>
    <mergeCell ref="A1540:D1540"/>
    <mergeCell ref="C1541:D1541"/>
    <mergeCell ref="C1543:D1543"/>
    <mergeCell ref="A1549:B1549"/>
    <mergeCell ref="A1550:B1550"/>
    <mergeCell ref="A1553:B1553"/>
    <mergeCell ref="A1554:B1554"/>
    <mergeCell ref="A1558:B1558"/>
    <mergeCell ref="A1559:B1559"/>
    <mergeCell ref="A1564:B1564"/>
    <mergeCell ref="A1577:D1577"/>
    <mergeCell ref="A1578:B1578"/>
    <mergeCell ref="A1580:D1580"/>
    <mergeCell ref="A1581:D1581"/>
    <mergeCell ref="A1582:D1582"/>
    <mergeCell ref="C1583:D1583"/>
    <mergeCell ref="C1585:D1585"/>
    <mergeCell ref="A1591:B1591"/>
    <mergeCell ref="A1592:B1592"/>
    <mergeCell ref="A1595:B1595"/>
    <mergeCell ref="A1596:B1596"/>
    <mergeCell ref="A1600:B1600"/>
    <mergeCell ref="A1601:B1601"/>
    <mergeCell ref="A1606:D1606"/>
    <mergeCell ref="A1608:D1608"/>
    <mergeCell ref="A1609:D1609"/>
    <mergeCell ref="A1610:D1610"/>
    <mergeCell ref="C1611:D1611"/>
    <mergeCell ref="C1613:D1613"/>
    <mergeCell ref="A1619:B1619"/>
    <mergeCell ref="A1620:B1620"/>
    <mergeCell ref="A1623:B1623"/>
    <mergeCell ref="A1624:B1624"/>
    <mergeCell ref="A1628:B1628"/>
    <mergeCell ref="A1629:B1629"/>
    <mergeCell ref="A1635:B1635"/>
    <mergeCell ref="A1650:D1650"/>
    <mergeCell ref="A1652:D1652"/>
    <mergeCell ref="A1653:D1653"/>
    <mergeCell ref="A1654:D1654"/>
    <mergeCell ref="C1655:D1655"/>
    <mergeCell ref="C1657:D1657"/>
    <mergeCell ref="A1663:B1663"/>
    <mergeCell ref="A1664:B1664"/>
    <mergeCell ref="A1667:B1667"/>
    <mergeCell ref="A1668:B1668"/>
    <mergeCell ref="A1672:B1672"/>
    <mergeCell ref="A1673:B1673"/>
    <mergeCell ref="A1678:B1678"/>
    <mergeCell ref="A1694:D1694"/>
    <mergeCell ref="A1696:D1696"/>
    <mergeCell ref="A1697:D1697"/>
    <mergeCell ref="A1698:D1698"/>
    <mergeCell ref="C1699:D1699"/>
    <mergeCell ref="C1701:D1701"/>
    <mergeCell ref="A1707:B1707"/>
    <mergeCell ref="A1708:B1708"/>
    <mergeCell ref="A1711:B1711"/>
    <mergeCell ref="A1712:B1712"/>
    <mergeCell ref="A1716:B1716"/>
    <mergeCell ref="A1717:B1717"/>
    <mergeCell ref="A1722:D1722"/>
    <mergeCell ref="A1724:D1724"/>
    <mergeCell ref="A1725:D1725"/>
    <mergeCell ref="A1726:D1726"/>
    <mergeCell ref="C1727:D1727"/>
    <mergeCell ref="C1729:D1729"/>
    <mergeCell ref="A1735:B1735"/>
    <mergeCell ref="A1736:B1736"/>
    <mergeCell ref="A1739:B1739"/>
    <mergeCell ref="A1740:B1740"/>
    <mergeCell ref="A1744:B1744"/>
    <mergeCell ref="A1745:B1745"/>
    <mergeCell ref="A1750:D1750"/>
    <mergeCell ref="A1752:D1752"/>
    <mergeCell ref="A1753:D1753"/>
    <mergeCell ref="A1754:D1754"/>
    <mergeCell ref="C1755:D1755"/>
    <mergeCell ref="C1757:D1757"/>
    <mergeCell ref="A1763:B1763"/>
    <mergeCell ref="A1764:B1764"/>
    <mergeCell ref="A1767:B1767"/>
    <mergeCell ref="A1768:B1768"/>
    <mergeCell ref="A1772:B1772"/>
    <mergeCell ref="A1773:B1773"/>
    <mergeCell ref="A1778:D1778"/>
    <mergeCell ref="A1780:D1780"/>
    <mergeCell ref="A1781:D1781"/>
    <mergeCell ref="A1782:D1782"/>
    <mergeCell ref="C1783:D1783"/>
    <mergeCell ref="C1785:D1785"/>
    <mergeCell ref="A1791:B1791"/>
    <mergeCell ref="A1792:B1792"/>
    <mergeCell ref="A1795:B1795"/>
    <mergeCell ref="A1796:B1796"/>
    <mergeCell ref="A1800:B1800"/>
    <mergeCell ref="A1801:B1801"/>
    <mergeCell ref="A1806:D1806"/>
    <mergeCell ref="A1808:D1808"/>
    <mergeCell ref="A1809:D1809"/>
    <mergeCell ref="A1810:D1810"/>
    <mergeCell ref="C1811:D1811"/>
    <mergeCell ref="C1813:D1813"/>
    <mergeCell ref="A1819:B1819"/>
    <mergeCell ref="A1820:B1820"/>
    <mergeCell ref="A1823:B1823"/>
    <mergeCell ref="A1824:B1824"/>
    <mergeCell ref="A1828:B1828"/>
    <mergeCell ref="A1829:B1829"/>
    <mergeCell ref="A1834:B1834"/>
    <mergeCell ref="A1850:D1850"/>
    <mergeCell ref="A1851:B1851"/>
    <mergeCell ref="A1853:D1853"/>
    <mergeCell ref="A1854:D1854"/>
    <mergeCell ref="A1855:D1855"/>
    <mergeCell ref="C1856:D1856"/>
    <mergeCell ref="C1858:D1858"/>
    <mergeCell ref="A1864:B1864"/>
    <mergeCell ref="A1865:B1865"/>
    <mergeCell ref="A1868:B1868"/>
    <mergeCell ref="A1869:B1869"/>
    <mergeCell ref="A1873:B1873"/>
    <mergeCell ref="A1874:B1874"/>
    <mergeCell ref="A1879:B1879"/>
    <mergeCell ref="A1892:D1892"/>
    <mergeCell ref="A1894:D1894"/>
    <mergeCell ref="A1895:D1895"/>
    <mergeCell ref="A1896:D1896"/>
    <mergeCell ref="C1897:D1897"/>
    <mergeCell ref="C1899:D1899"/>
    <mergeCell ref="A1905:B1905"/>
    <mergeCell ref="A1906:B1906"/>
    <mergeCell ref="A1909:B1909"/>
    <mergeCell ref="A1910:B1910"/>
    <mergeCell ref="A1914:B1914"/>
    <mergeCell ref="A1915:B1915"/>
    <mergeCell ref="A1921:B1921"/>
    <mergeCell ref="A1934:D1934"/>
    <mergeCell ref="A1936:D1936"/>
    <mergeCell ref="A1937:D1937"/>
    <mergeCell ref="A1938:D1938"/>
    <mergeCell ref="C1939:D1939"/>
    <mergeCell ref="C1941:D1941"/>
    <mergeCell ref="A1947:B1947"/>
    <mergeCell ref="A1948:B1948"/>
    <mergeCell ref="A1951:B1951"/>
    <mergeCell ref="A1952:B1952"/>
    <mergeCell ref="A1956:B1956"/>
    <mergeCell ref="A1957:B1957"/>
    <mergeCell ref="A1962:B1962"/>
    <mergeCell ref="A1975:D1975"/>
    <mergeCell ref="A1977:D1977"/>
    <mergeCell ref="A1978:D1978"/>
    <mergeCell ref="A1979:D1979"/>
    <mergeCell ref="C1980:D1980"/>
    <mergeCell ref="C1982:D1982"/>
    <mergeCell ref="A1988:B1988"/>
    <mergeCell ref="A1989:B1989"/>
    <mergeCell ref="A1992:B1992"/>
    <mergeCell ref="A1993:B1993"/>
    <mergeCell ref="A1997:B1997"/>
    <mergeCell ref="A1998:B1998"/>
    <mergeCell ref="A2004:B2004"/>
    <mergeCell ref="A2017:D2017"/>
    <mergeCell ref="A2019:D2019"/>
    <mergeCell ref="A2020:D2020"/>
    <mergeCell ref="A2021:D2021"/>
    <mergeCell ref="C2022:D2022"/>
    <mergeCell ref="C2024:D2024"/>
    <mergeCell ref="A2030:B2030"/>
    <mergeCell ref="A2031:B2031"/>
    <mergeCell ref="A2034:B2034"/>
    <mergeCell ref="A2035:B2035"/>
    <mergeCell ref="A2039:B2039"/>
    <mergeCell ref="A2040:B2040"/>
    <mergeCell ref="A2045:B2045"/>
    <mergeCell ref="A2058:D2058"/>
    <mergeCell ref="A2060:D2060"/>
    <mergeCell ref="A2061:D2061"/>
    <mergeCell ref="A2062:D2062"/>
    <mergeCell ref="C2063:D2063"/>
    <mergeCell ref="C2065:D2065"/>
    <mergeCell ref="A2071:B2071"/>
    <mergeCell ref="A2072:B2072"/>
    <mergeCell ref="A2075:B2075"/>
    <mergeCell ref="A2076:B2076"/>
    <mergeCell ref="A2080:B2080"/>
    <mergeCell ref="A2081:B2081"/>
    <mergeCell ref="A2086:B2086"/>
    <mergeCell ref="A2099:D2099"/>
    <mergeCell ref="A2101:D2101"/>
    <mergeCell ref="A2102:D2102"/>
    <mergeCell ref="A2103:D2103"/>
    <mergeCell ref="C2104:D2104"/>
    <mergeCell ref="C2106:D2106"/>
    <mergeCell ref="A2112:B2112"/>
    <mergeCell ref="A2113:B2113"/>
    <mergeCell ref="A2116:B2116"/>
    <mergeCell ref="A2117:B2117"/>
    <mergeCell ref="A2121:B2121"/>
    <mergeCell ref="A2122:B2122"/>
    <mergeCell ref="A2127:B2127"/>
    <mergeCell ref="A2143:D2143"/>
    <mergeCell ref="A2145:B2145"/>
    <mergeCell ref="A2146:D2146"/>
    <mergeCell ref="A2147:D2147"/>
    <mergeCell ref="A2148:D2148"/>
    <mergeCell ref="C2149:D2149"/>
    <mergeCell ref="C2151:D2151"/>
    <mergeCell ref="A2157:B2157"/>
    <mergeCell ref="A2158:B2158"/>
    <mergeCell ref="A2161:B2161"/>
    <mergeCell ref="A2162:B2162"/>
    <mergeCell ref="A2166:B2166"/>
    <mergeCell ref="A2167:B2167"/>
    <mergeCell ref="A2173:B2173"/>
    <mergeCell ref="A2186:D2186"/>
    <mergeCell ref="A2188:D2188"/>
    <mergeCell ref="A2189:D2189"/>
    <mergeCell ref="A2190:D2190"/>
    <mergeCell ref="C2191:D2191"/>
    <mergeCell ref="C2193:D2193"/>
    <mergeCell ref="A2199:B2199"/>
    <mergeCell ref="A2200:B2200"/>
    <mergeCell ref="A2203:B2203"/>
    <mergeCell ref="A2204:B2204"/>
    <mergeCell ref="A2208:B2208"/>
    <mergeCell ref="A2209:B2209"/>
    <mergeCell ref="A2215:B2215"/>
    <mergeCell ref="A2228:D2228"/>
    <mergeCell ref="A2230:D2230"/>
    <mergeCell ref="A2231:D2231"/>
    <mergeCell ref="A2232:D2232"/>
    <mergeCell ref="C2233:D2233"/>
    <mergeCell ref="C2235:D2235"/>
    <mergeCell ref="A2241:B2241"/>
    <mergeCell ref="A2242:B2242"/>
    <mergeCell ref="A2245:B2245"/>
    <mergeCell ref="A2246:B2246"/>
    <mergeCell ref="A2250:B2250"/>
    <mergeCell ref="A2251:B2251"/>
    <mergeCell ref="A2257:B2257"/>
    <mergeCell ref="A2270:D2270"/>
    <mergeCell ref="A2272:D2272"/>
    <mergeCell ref="A2273:D2273"/>
    <mergeCell ref="A2274:D2274"/>
    <mergeCell ref="C2275:D2275"/>
    <mergeCell ref="C2277:D2277"/>
    <mergeCell ref="A2283:B2283"/>
    <mergeCell ref="A2284:B2284"/>
    <mergeCell ref="A2287:B2287"/>
    <mergeCell ref="A2288:B2288"/>
    <mergeCell ref="A2292:B2292"/>
    <mergeCell ref="A2293:B2293"/>
    <mergeCell ref="A2299:B2299"/>
    <mergeCell ref="A2312:D2312"/>
    <mergeCell ref="A2314:D2314"/>
    <mergeCell ref="A2315:D2315"/>
    <mergeCell ref="A2316:D2316"/>
    <mergeCell ref="C2317:D2317"/>
    <mergeCell ref="C2319:D2319"/>
    <mergeCell ref="A2325:B2325"/>
    <mergeCell ref="A2326:B2326"/>
    <mergeCell ref="A2329:B2329"/>
    <mergeCell ref="A2330:B2330"/>
    <mergeCell ref="A2334:B2334"/>
    <mergeCell ref="A2335:B2335"/>
    <mergeCell ref="A2340:B2340"/>
    <mergeCell ref="A2353:D2353"/>
    <mergeCell ref="A2356:D2356"/>
    <mergeCell ref="A2357:D2357"/>
    <mergeCell ref="A2358:D2358"/>
    <mergeCell ref="C2359:D2359"/>
    <mergeCell ref="C2361:D2361"/>
    <mergeCell ref="A2367:B2367"/>
    <mergeCell ref="A2368:B2368"/>
    <mergeCell ref="A2371:B2371"/>
    <mergeCell ref="A2372:B2372"/>
    <mergeCell ref="A2376:B2376"/>
    <mergeCell ref="A2377:B2377"/>
    <mergeCell ref="A2382:D2382"/>
    <mergeCell ref="A2384:D2384"/>
    <mergeCell ref="A2385:D2385"/>
    <mergeCell ref="A2386:D2386"/>
    <mergeCell ref="C2387:D2387"/>
    <mergeCell ref="C2389:D2389"/>
    <mergeCell ref="A2395:B2395"/>
    <mergeCell ref="A2396:B2396"/>
    <mergeCell ref="A2399:B2399"/>
    <mergeCell ref="A2400:B2400"/>
    <mergeCell ref="A2404:B2404"/>
    <mergeCell ref="A2405:B2405"/>
    <mergeCell ref="A2410:D2410"/>
    <mergeCell ref="A2412:D2412"/>
    <mergeCell ref="A2413:D2413"/>
    <mergeCell ref="A2414:D2414"/>
    <mergeCell ref="C2415:D2415"/>
    <mergeCell ref="C2417:D2417"/>
    <mergeCell ref="A2423:B2423"/>
    <mergeCell ref="A2424:B2424"/>
    <mergeCell ref="A2427:B2427"/>
    <mergeCell ref="A2428:B2428"/>
    <mergeCell ref="A2432:B2432"/>
    <mergeCell ref="A2433:B2433"/>
    <mergeCell ref="A2438:D2438"/>
    <mergeCell ref="A2440:D2440"/>
    <mergeCell ref="A2441:D2441"/>
    <mergeCell ref="A2442:D2442"/>
    <mergeCell ref="C2443:D2443"/>
    <mergeCell ref="C2445:D2445"/>
    <mergeCell ref="A2451:B2451"/>
    <mergeCell ref="A2452:B2452"/>
    <mergeCell ref="A2455:B2455"/>
    <mergeCell ref="A2456:B2456"/>
    <mergeCell ref="A2460:B2460"/>
    <mergeCell ref="A2461:B2461"/>
    <mergeCell ref="A2466:D2466"/>
    <mergeCell ref="A2468:D2468"/>
    <mergeCell ref="A2469:D2469"/>
    <mergeCell ref="A2470:D2470"/>
    <mergeCell ref="C2471:D2471"/>
    <mergeCell ref="C2473:D2473"/>
    <mergeCell ref="A2479:B2479"/>
    <mergeCell ref="A2480:B2480"/>
    <mergeCell ref="A2483:B2483"/>
    <mergeCell ref="A2484:B2484"/>
    <mergeCell ref="A2488:B2488"/>
    <mergeCell ref="A2489:B2489"/>
    <mergeCell ref="A2502:D2502"/>
    <mergeCell ref="A2504:D2504"/>
    <mergeCell ref="A2505:D2505"/>
    <mergeCell ref="A2506:D2506"/>
    <mergeCell ref="C2507:D2507"/>
    <mergeCell ref="C2509:D2509"/>
    <mergeCell ref="A2515:B2515"/>
    <mergeCell ref="A2516:B2516"/>
    <mergeCell ref="A2519:B2519"/>
    <mergeCell ref="A2520:B2520"/>
    <mergeCell ref="A2524:B2524"/>
    <mergeCell ref="A2525:B2525"/>
    <mergeCell ref="A2530:D2530"/>
    <mergeCell ref="A2532:D2532"/>
    <mergeCell ref="A2533:D2533"/>
    <mergeCell ref="A2534:D2534"/>
    <mergeCell ref="C2535:D2535"/>
    <mergeCell ref="C2537:D2537"/>
    <mergeCell ref="A2543:B2543"/>
    <mergeCell ref="A2544:B2544"/>
    <mergeCell ref="A2547:B2547"/>
    <mergeCell ref="A2548:B2548"/>
    <mergeCell ref="A2552:B2552"/>
    <mergeCell ref="A2553:B2553"/>
    <mergeCell ref="A2558:D2558"/>
    <mergeCell ref="A2560:D2560"/>
    <mergeCell ref="A2561:D2561"/>
    <mergeCell ref="A2562:D2562"/>
    <mergeCell ref="C2563:D2563"/>
    <mergeCell ref="C2565:D2565"/>
    <mergeCell ref="A2571:B2571"/>
    <mergeCell ref="A2572:B2572"/>
    <mergeCell ref="A2575:B2575"/>
    <mergeCell ref="A2576:B2576"/>
    <mergeCell ref="A2580:B2580"/>
    <mergeCell ref="A2581:B2581"/>
    <mergeCell ref="A2586:B2586"/>
    <mergeCell ref="A2602:D2602"/>
    <mergeCell ref="A2604:D2604"/>
    <mergeCell ref="A2605:D2605"/>
    <mergeCell ref="A2606:D2606"/>
    <mergeCell ref="C2607:D2607"/>
    <mergeCell ref="C2609:D2609"/>
    <mergeCell ref="A2615:B2615"/>
    <mergeCell ref="A2616:B2616"/>
    <mergeCell ref="A2619:B2619"/>
    <mergeCell ref="A2620:B2620"/>
    <mergeCell ref="A2624:B2624"/>
    <mergeCell ref="A2625:B2625"/>
    <mergeCell ref="A2631:B2631"/>
    <mergeCell ref="A2647:D2647"/>
    <mergeCell ref="A2649:D2649"/>
    <mergeCell ref="A2650:D2650"/>
    <mergeCell ref="A2651:D2651"/>
    <mergeCell ref="C2652:D2652"/>
    <mergeCell ref="C2654:D2654"/>
    <mergeCell ref="A2660:B2660"/>
    <mergeCell ref="A2661:B2661"/>
    <mergeCell ref="A2664:B2664"/>
    <mergeCell ref="A2665:B2665"/>
    <mergeCell ref="A2669:B2669"/>
    <mergeCell ref="A2670:B2670"/>
    <mergeCell ref="A2675:D2675"/>
    <mergeCell ref="A2677:D2677"/>
    <mergeCell ref="A2678:D2678"/>
    <mergeCell ref="A2679:D2679"/>
    <mergeCell ref="C2680:D2680"/>
    <mergeCell ref="C2682:D2682"/>
    <mergeCell ref="A2688:B2688"/>
    <mergeCell ref="A2689:B2689"/>
    <mergeCell ref="A2692:B2692"/>
    <mergeCell ref="A2693:B2693"/>
    <mergeCell ref="A2697:B2697"/>
    <mergeCell ref="A2698:B2698"/>
    <mergeCell ref="A2720:D2720"/>
    <mergeCell ref="A2722:D2722"/>
    <mergeCell ref="A2723:D2723"/>
    <mergeCell ref="A2724:D2724"/>
    <mergeCell ref="C2725:D2725"/>
    <mergeCell ref="C2727:D2727"/>
    <mergeCell ref="A2733:B2733"/>
    <mergeCell ref="A2734:B2734"/>
    <mergeCell ref="A2737:B2737"/>
    <mergeCell ref="A2738:B2738"/>
    <mergeCell ref="A2742:B2742"/>
    <mergeCell ref="A2743:B2743"/>
    <mergeCell ref="A2748:D2748"/>
    <mergeCell ref="A2750:D2750"/>
    <mergeCell ref="A2751:D2751"/>
    <mergeCell ref="A2752:D2752"/>
    <mergeCell ref="C2753:D2753"/>
    <mergeCell ref="C2755:D2755"/>
    <mergeCell ref="A2761:B2761"/>
    <mergeCell ref="A2762:B2762"/>
    <mergeCell ref="A2765:B2765"/>
    <mergeCell ref="A2766:B2766"/>
    <mergeCell ref="A2770:B2770"/>
    <mergeCell ref="A2771:B2771"/>
    <mergeCell ref="A2776:B2776"/>
    <mergeCell ref="A2792:D2792"/>
    <mergeCell ref="A2795:D2795"/>
    <mergeCell ref="A2796:D2796"/>
    <mergeCell ref="A2797:D2797"/>
    <mergeCell ref="C2798:D2798"/>
    <mergeCell ref="C2800:D2800"/>
    <mergeCell ref="A2806:B2806"/>
    <mergeCell ref="A2807:B2807"/>
    <mergeCell ref="A2810:B2810"/>
    <mergeCell ref="A2811:B2811"/>
    <mergeCell ref="A2815:B2815"/>
    <mergeCell ref="A2816:B2816"/>
    <mergeCell ref="A2821:D2821"/>
    <mergeCell ref="A2823:D2823"/>
    <mergeCell ref="A2824:D2824"/>
    <mergeCell ref="A2825:D2825"/>
    <mergeCell ref="C2826:D2826"/>
    <mergeCell ref="C2828:D2828"/>
    <mergeCell ref="A2834:B2834"/>
    <mergeCell ref="A2835:B2835"/>
    <mergeCell ref="A2838:B2838"/>
    <mergeCell ref="A2839:B2839"/>
    <mergeCell ref="A2843:B2843"/>
    <mergeCell ref="A2844:B2844"/>
    <mergeCell ref="A2849:D2849"/>
    <mergeCell ref="A2850:B2850"/>
    <mergeCell ref="A2851:D2851"/>
    <mergeCell ref="A2852:D2852"/>
    <mergeCell ref="A2853:D2853"/>
    <mergeCell ref="C2854:D2854"/>
    <mergeCell ref="C2856:D2856"/>
    <mergeCell ref="A2862:B2862"/>
    <mergeCell ref="A2863:B2863"/>
    <mergeCell ref="A2866:B2866"/>
    <mergeCell ref="A2867:B2867"/>
    <mergeCell ref="A2871:B2871"/>
    <mergeCell ref="A2872:B2872"/>
    <mergeCell ref="A2877:B2877"/>
    <mergeCell ref="A2891:D2891"/>
    <mergeCell ref="A2893:D2893"/>
    <mergeCell ref="A2894:D2894"/>
    <mergeCell ref="A2895:D2895"/>
    <mergeCell ref="C2896:D2896"/>
    <mergeCell ref="C2898:D2898"/>
    <mergeCell ref="A2904:B2904"/>
    <mergeCell ref="A2905:B2905"/>
    <mergeCell ref="A2908:B2908"/>
    <mergeCell ref="A2909:B2909"/>
    <mergeCell ref="A2913:B2913"/>
    <mergeCell ref="A2914:B2914"/>
    <mergeCell ref="A2919:B2919"/>
    <mergeCell ref="A2933:D2933"/>
    <mergeCell ref="A2936:D2936"/>
    <mergeCell ref="A2937:D2937"/>
    <mergeCell ref="A2938:D2938"/>
    <mergeCell ref="C2939:D2939"/>
    <mergeCell ref="C2941:D2941"/>
    <mergeCell ref="A2947:B2947"/>
    <mergeCell ref="A2948:B2948"/>
    <mergeCell ref="A2951:B2951"/>
    <mergeCell ref="A2952:B2952"/>
    <mergeCell ref="A2956:B2956"/>
    <mergeCell ref="A2957:B2957"/>
    <mergeCell ref="A2963:B2963"/>
    <mergeCell ref="A2969:D2969"/>
    <mergeCell ref="A2971:D2971"/>
    <mergeCell ref="A2972:D2972"/>
    <mergeCell ref="A2973:D2973"/>
    <mergeCell ref="C2974:D2974"/>
    <mergeCell ref="C2976:D2976"/>
    <mergeCell ref="A2982:B2982"/>
    <mergeCell ref="A2983:B2983"/>
    <mergeCell ref="A2986:B2986"/>
    <mergeCell ref="A2987:B2987"/>
    <mergeCell ref="A2991:B2991"/>
    <mergeCell ref="A2992:B2992"/>
    <mergeCell ref="A2998:B2998"/>
    <mergeCell ref="A3011:D3011"/>
    <mergeCell ref="A3013:D3013"/>
    <mergeCell ref="A3014:D3014"/>
    <mergeCell ref="A3015:D3015"/>
    <mergeCell ref="C3016:D3016"/>
    <mergeCell ref="C3018:D3018"/>
    <mergeCell ref="A3024:B3024"/>
    <mergeCell ref="A3025:B3025"/>
    <mergeCell ref="A3028:B3028"/>
    <mergeCell ref="A3029:B3029"/>
    <mergeCell ref="A3033:B3033"/>
    <mergeCell ref="A3034:B3034"/>
    <mergeCell ref="A3039:B3039"/>
    <mergeCell ref="A3051:D3051"/>
    <mergeCell ref="A3053:D3053"/>
    <mergeCell ref="A3054:D3054"/>
    <mergeCell ref="A3055:D3055"/>
    <mergeCell ref="C3056:D3056"/>
    <mergeCell ref="C3058:D3058"/>
    <mergeCell ref="A3064:B3064"/>
    <mergeCell ref="A3065:B3065"/>
    <mergeCell ref="A3068:B3068"/>
    <mergeCell ref="A3069:B3069"/>
    <mergeCell ref="A3073:B3073"/>
    <mergeCell ref="A3074:B3074"/>
    <mergeCell ref="A3079:B3079"/>
    <mergeCell ref="A3092:D3092"/>
    <mergeCell ref="A3094:D3094"/>
    <mergeCell ref="A3095:D3095"/>
    <mergeCell ref="A3096:D3096"/>
    <mergeCell ref="C3097:D3097"/>
    <mergeCell ref="C3099:D3099"/>
    <mergeCell ref="A3105:B3105"/>
    <mergeCell ref="A3106:B3106"/>
    <mergeCell ref="A3109:B3109"/>
    <mergeCell ref="A3110:B3110"/>
    <mergeCell ref="A3114:B3114"/>
    <mergeCell ref="A3115:B3115"/>
    <mergeCell ref="A3120:B3120"/>
    <mergeCell ref="A3133:D3133"/>
    <mergeCell ref="A3134:B3134"/>
    <mergeCell ref="A3135:B3135"/>
    <mergeCell ref="A3136:D3136"/>
    <mergeCell ref="A3137:D3137"/>
    <mergeCell ref="A3138:D3138"/>
    <mergeCell ref="C3139:D3139"/>
    <mergeCell ref="C3141:D3141"/>
    <mergeCell ref="A3147:B3147"/>
    <mergeCell ref="A3148:B3148"/>
    <mergeCell ref="A3151:B3151"/>
    <mergeCell ref="A3152:B3152"/>
    <mergeCell ref="A3156:B3156"/>
    <mergeCell ref="A3157:B3157"/>
    <mergeCell ref="A3163:B3163"/>
    <mergeCell ref="A3176:D3176"/>
    <mergeCell ref="A3178:D3178"/>
    <mergeCell ref="A3179:D3179"/>
    <mergeCell ref="A3180:D3180"/>
    <mergeCell ref="C3181:D3181"/>
    <mergeCell ref="C3183:D3183"/>
    <mergeCell ref="A3189:B3189"/>
    <mergeCell ref="A3190:B3190"/>
    <mergeCell ref="A3193:B3193"/>
    <mergeCell ref="A3194:B3194"/>
    <mergeCell ref="A3198:B3198"/>
    <mergeCell ref="A3199:B3199"/>
    <mergeCell ref="A3205:B3205"/>
    <mergeCell ref="A3218:D3218"/>
    <mergeCell ref="A3220:D3220"/>
    <mergeCell ref="A3221:D3221"/>
    <mergeCell ref="A3222:D3222"/>
    <mergeCell ref="C3223:D3223"/>
    <mergeCell ref="C3225:D3225"/>
    <mergeCell ref="A3231:B3231"/>
    <mergeCell ref="A3232:B3232"/>
    <mergeCell ref="A3235:B3235"/>
    <mergeCell ref="A3236:B3236"/>
    <mergeCell ref="A3240:B3240"/>
    <mergeCell ref="A3241:B3241"/>
    <mergeCell ref="A3246:D3246"/>
    <mergeCell ref="A3248:D3248"/>
    <mergeCell ref="A3249:D3249"/>
    <mergeCell ref="A3250:D3250"/>
    <mergeCell ref="C3251:D3251"/>
    <mergeCell ref="C3253:D3253"/>
    <mergeCell ref="A3259:B3259"/>
    <mergeCell ref="A3260:B3260"/>
    <mergeCell ref="A3263:B3263"/>
    <mergeCell ref="A3264:B3264"/>
    <mergeCell ref="A3268:B3268"/>
    <mergeCell ref="A3269:B3269"/>
    <mergeCell ref="A3274:D3274"/>
    <mergeCell ref="A3276:D3276"/>
    <mergeCell ref="A3277:D3277"/>
    <mergeCell ref="A3278:D3278"/>
    <mergeCell ref="C3279:D3279"/>
    <mergeCell ref="C3281:D3281"/>
    <mergeCell ref="A3287:B3287"/>
    <mergeCell ref="A3288:B3288"/>
    <mergeCell ref="A3291:B3291"/>
    <mergeCell ref="A3292:B3292"/>
    <mergeCell ref="A3296:B3296"/>
    <mergeCell ref="A3297:B329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2009-04-16T08:32:48Z</dcterms:created>
  <dcterms:modified xsi:type="dcterms:W3CDTF">2020-03-04T07:07:23Z</dcterms:modified>
  <cp:category/>
  <cp:version/>
  <cp:contentType/>
  <cp:contentStatus/>
  <cp:revision>4</cp:revision>
</cp:coreProperties>
</file>